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pickar\Documents\Veřejné zakázky\Rok_2020\Rekonstrukce_Brno\"/>
    </mc:Choice>
  </mc:AlternateContent>
  <bookViews>
    <workbookView xWindow="-105" yWindow="-105" windowWidth="23250" windowHeight="12720" activeTab="2"/>
  </bookViews>
  <sheets>
    <sheet name="Titul" sheetId="6" r:id="rId1"/>
    <sheet name="Rekapitulace" sheetId="2" r:id="rId2"/>
    <sheet name="Rekonstrukce_2.NP" sheetId="3" r:id="rId3"/>
    <sheet name="SO01.1_ZTI" sheetId="4" r:id="rId4"/>
    <sheet name="SO01.2_VZT" sheetId="5" r:id="rId5"/>
  </sheets>
  <definedNames>
    <definedName name="__CENA__">'Rekonstrukce_2.NP'!$J$7:$J$571</definedName>
    <definedName name="__MAIN__">'Rekonstrukce_2.NP'!$A$1:$CV$570</definedName>
    <definedName name="__MAIN2__" localSheetId="1">Rekapitulace!$A$1:$F$42</definedName>
    <definedName name="__MAIN2__" localSheetId="4">#REF!</definedName>
    <definedName name="__MAIN2__" localSheetId="0">#REF!</definedName>
    <definedName name="__MAIN2__">#REF!</definedName>
    <definedName name="__MAIN3__" localSheetId="4">#REF!</definedName>
    <definedName name="__MAIN3__" localSheetId="0">#REF!</definedName>
    <definedName name="__MAIN3__">#REF!</definedName>
    <definedName name="__SAZBA__" localSheetId="0">#REF!</definedName>
    <definedName name="__SAZBA__">'Rekonstrukce_2.NP'!$P$7:$P$571</definedName>
    <definedName name="__T0__">'Rekonstrukce_2.NP'!$A$5:$T$570</definedName>
    <definedName name="__T1__">'Rekonstrukce_2.NP'!$A$6:$T$196</definedName>
    <definedName name="__T2__">'Rekonstrukce_2.NP'!$A$7:$CV$12</definedName>
    <definedName name="__T3__" localSheetId="0">#REF!</definedName>
    <definedName name="__T3__">'Rekonstrukce_2.NP'!$8:$9</definedName>
    <definedName name="__T4__">'Rekonstrukce_2.NP'!$D$9:$G$9</definedName>
    <definedName name="__TE0__" localSheetId="4">#REF!</definedName>
    <definedName name="__TE0__" localSheetId="0">#REF!</definedName>
    <definedName name="__TE0__">#REF!</definedName>
    <definedName name="__TE1__" localSheetId="4">#REF!</definedName>
    <definedName name="__TE1__" localSheetId="0">#REF!</definedName>
    <definedName name="__TE1__">#REF!</definedName>
    <definedName name="__TE2__" localSheetId="4">#REF!</definedName>
    <definedName name="__TE2__" localSheetId="0">#REF!</definedName>
    <definedName name="__TE2__">#REF!</definedName>
    <definedName name="__TE3__" localSheetId="4">#REF!</definedName>
    <definedName name="__TE3__" localSheetId="0">#REF!</definedName>
    <definedName name="__TE3__">#REF!</definedName>
    <definedName name="__TR0__" localSheetId="1">Rekapitulace!$A$6:$D$8</definedName>
    <definedName name="__TR0__" localSheetId="4">#REF!</definedName>
    <definedName name="__TR0__" localSheetId="0">#REF!</definedName>
    <definedName name="__TR0__">#REF!</definedName>
    <definedName name="__TR1__" localSheetId="1">Rekapitulace!$A$7:$D$8</definedName>
    <definedName name="__TR1__" localSheetId="4">#REF!</definedName>
    <definedName name="__TR1__" localSheetId="0">#REF!</definedName>
    <definedName name="__TR1__">#REF!</definedName>
    <definedName name="__TR2__" localSheetId="1">Rekapitulace!$A$8:$D$8</definedName>
    <definedName name="__TR2__" localSheetId="4">#REF!</definedName>
    <definedName name="__TR2__">#REF!</definedName>
    <definedName name="_xlnm._FilterDatabase" localSheetId="2" hidden="1">'Rekonstrukce_2.NP'!$C$1:$C$571</definedName>
    <definedName name="_xlnm.Print_Titles" localSheetId="1">Rekapitulace!$1:$5</definedName>
    <definedName name="_xlnm.Print_Titles" localSheetId="2">'Rekonstrukce_2.NP'!$1:$4</definedName>
    <definedName name="_xlnm.Print_Titles" localSheetId="3">'SO01.1_ZTI'!$1:$4</definedName>
    <definedName name="_xlnm.Print_Titles" localSheetId="4">'SO01.2_VZT'!$1:$4</definedName>
  </definedNames>
  <calcPr calcId="181029"/>
</workbook>
</file>

<file path=xl/calcChain.xml><?xml version="1.0" encoding="utf-8"?>
<calcChain xmlns="http://schemas.openxmlformats.org/spreadsheetml/2006/main">
  <c r="F39" i="2" l="1"/>
  <c r="A39" i="2" s="1"/>
  <c r="E58" i="4" l="1"/>
  <c r="E57" i="4"/>
  <c r="E56" i="4"/>
  <c r="E55" i="4"/>
  <c r="E54" i="4"/>
  <c r="E53" i="4"/>
  <c r="E52" i="4"/>
  <c r="E51" i="4"/>
  <c r="E36" i="4"/>
  <c r="E27" i="4"/>
  <c r="E26" i="4"/>
  <c r="E22" i="4"/>
  <c r="E10" i="4"/>
  <c r="E9" i="4"/>
  <c r="E8" i="4"/>
  <c r="E16" i="4"/>
  <c r="H344" i="3"/>
  <c r="O344" i="3" s="1"/>
  <c r="H341" i="3"/>
  <c r="O341" i="3"/>
  <c r="H337" i="3"/>
  <c r="F340" i="3"/>
  <c r="F339" i="3"/>
  <c r="H334" i="3"/>
  <c r="M334" i="3" s="1"/>
  <c r="H333" i="3"/>
  <c r="H328" i="3"/>
  <c r="O328" i="3" s="1"/>
  <c r="H327" i="3"/>
  <c r="O327" i="3"/>
  <c r="H326" i="3"/>
  <c r="O326" i="3" s="1"/>
  <c r="H325" i="3"/>
  <c r="M325" i="3"/>
  <c r="H324" i="3"/>
  <c r="O324" i="3" s="1"/>
  <c r="H323" i="3"/>
  <c r="O323" i="3" s="1"/>
  <c r="H322" i="3"/>
  <c r="Q322" i="3" s="1"/>
  <c r="H321" i="3"/>
  <c r="O321" i="3" s="1"/>
  <c r="H320" i="3"/>
  <c r="O320" i="3" s="1"/>
  <c r="H319" i="3"/>
  <c r="H318" i="3"/>
  <c r="O318" i="3" s="1"/>
  <c r="H317" i="3"/>
  <c r="O317" i="3" s="1"/>
  <c r="H316" i="3"/>
  <c r="O316" i="3" s="1"/>
  <c r="H315" i="3"/>
  <c r="H314" i="3"/>
  <c r="O314" i="3" s="1"/>
  <c r="H313" i="3"/>
  <c r="O313" i="3" s="1"/>
  <c r="H312" i="3"/>
  <c r="O312" i="3" s="1"/>
  <c r="H311" i="3"/>
  <c r="O311" i="3" s="1"/>
  <c r="H310" i="3"/>
  <c r="O310" i="3" s="1"/>
  <c r="H309" i="3"/>
  <c r="O309" i="3" s="1"/>
  <c r="H308" i="3"/>
  <c r="O308" i="3" s="1"/>
  <c r="H307" i="3"/>
  <c r="O307" i="3" s="1"/>
  <c r="H306" i="3"/>
  <c r="O306" i="3" s="1"/>
  <c r="H305" i="3"/>
  <c r="O305" i="3" s="1"/>
  <c r="H304" i="3"/>
  <c r="O304" i="3" s="1"/>
  <c r="H303" i="3"/>
  <c r="O303" i="3" s="1"/>
  <c r="H302" i="3"/>
  <c r="O302" i="3" s="1"/>
  <c r="H301" i="3"/>
  <c r="M301" i="3" s="1"/>
  <c r="H300" i="3"/>
  <c r="O300" i="3" s="1"/>
  <c r="H299" i="3"/>
  <c r="H298" i="3"/>
  <c r="Q298" i="3" s="1"/>
  <c r="H297" i="3"/>
  <c r="O297" i="3"/>
  <c r="H296" i="3"/>
  <c r="O296" i="3" s="1"/>
  <c r="H295" i="3"/>
  <c r="Q295" i="3" s="1"/>
  <c r="H294" i="3"/>
  <c r="O294" i="3"/>
  <c r="H293" i="3"/>
  <c r="O293" i="3" s="1"/>
  <c r="H292" i="3"/>
  <c r="O292" i="3"/>
  <c r="H291" i="3"/>
  <c r="H290" i="3"/>
  <c r="O290" i="3" s="1"/>
  <c r="Q319" i="3" l="1"/>
  <c r="R319" i="3" s="1"/>
  <c r="R295" i="3"/>
  <c r="M328" i="3"/>
  <c r="Q328" i="3"/>
  <c r="R328" i="3" s="1"/>
  <c r="E37" i="4"/>
  <c r="E35" i="4"/>
  <c r="E12" i="4"/>
  <c r="E13" i="4"/>
  <c r="E18" i="4"/>
  <c r="E11" i="4"/>
  <c r="E17" i="4"/>
  <c r="M344" i="3"/>
  <c r="Q296" i="3"/>
  <c r="R296" i="3" s="1"/>
  <c r="O301" i="3"/>
  <c r="M309" i="3"/>
  <c r="Q312" i="3"/>
  <c r="M312" i="3"/>
  <c r="M341" i="3"/>
  <c r="Q304" i="3"/>
  <c r="M290" i="3"/>
  <c r="O315" i="3"/>
  <c r="O291" i="3"/>
  <c r="M304" i="3"/>
  <c r="Q316" i="3"/>
  <c r="Q292" i="3"/>
  <c r="R292" i="3"/>
  <c r="M316" i="3"/>
  <c r="Q302" i="3"/>
  <c r="R302" i="3" s="1"/>
  <c r="M315" i="3"/>
  <c r="M291" i="3"/>
  <c r="M292" i="3"/>
  <c r="Q305" i="3"/>
  <c r="M302" i="3"/>
  <c r="M305" i="3"/>
  <c r="Q317" i="3"/>
  <c r="M319" i="3"/>
  <c r="M295" i="3"/>
  <c r="Q306" i="3"/>
  <c r="O319" i="3"/>
  <c r="M337" i="3"/>
  <c r="O295" i="3"/>
  <c r="Q309" i="3"/>
  <c r="Q326" i="3"/>
  <c r="R326" i="3" s="1"/>
  <c r="O337" i="3"/>
  <c r="Q337" i="3"/>
  <c r="R337" i="3" s="1"/>
  <c r="M333" i="3"/>
  <c r="O333" i="3"/>
  <c r="O334" i="3"/>
  <c r="Q333" i="3"/>
  <c r="R333" i="3" s="1"/>
  <c r="Q299" i="3"/>
  <c r="R299" i="3"/>
  <c r="M298" i="3"/>
  <c r="M322" i="3"/>
  <c r="O325" i="3"/>
  <c r="M326" i="3"/>
  <c r="M299" i="3"/>
  <c r="M306" i="3"/>
  <c r="Q320" i="3"/>
  <c r="M323" i="3"/>
  <c r="M296" i="3"/>
  <c r="O299" i="3"/>
  <c r="Q313" i="3"/>
  <c r="M320" i="3"/>
  <c r="Q303" i="3"/>
  <c r="Q307" i="3"/>
  <c r="M313" i="3"/>
  <c r="Q327" i="3"/>
  <c r="O298" i="3"/>
  <c r="M293" i="3"/>
  <c r="Q300" i="3"/>
  <c r="M303" i="3"/>
  <c r="M307" i="3"/>
  <c r="M310" i="3"/>
  <c r="M317" i="3"/>
  <c r="Q324" i="3"/>
  <c r="M327" i="3"/>
  <c r="O322" i="3"/>
  <c r="Q310" i="3"/>
  <c r="M297" i="3"/>
  <c r="M300" i="3"/>
  <c r="Q314" i="3"/>
  <c r="M321" i="3"/>
  <c r="M324" i="3"/>
  <c r="Q294" i="3"/>
  <c r="M314" i="3"/>
  <c r="Q318" i="3"/>
  <c r="M294" i="3"/>
  <c r="Q308" i="3"/>
  <c r="M311" i="3"/>
  <c r="M318" i="3"/>
  <c r="Q301" i="3"/>
  <c r="R301" i="3" s="1"/>
  <c r="M308" i="3"/>
  <c r="Q325" i="3"/>
  <c r="R325" i="3" s="1"/>
  <c r="Q291" i="3"/>
  <c r="R291" i="3"/>
  <c r="R298" i="3"/>
  <c r="Q315" i="3"/>
  <c r="R315" i="3" s="1"/>
  <c r="R322" i="3"/>
  <c r="H350" i="3"/>
  <c r="O350" i="3" s="1"/>
  <c r="H285" i="3"/>
  <c r="H286" i="3"/>
  <c r="O286" i="3" s="1"/>
  <c r="F2" i="2" a="1"/>
  <c r="F2" i="2" s="1"/>
  <c r="F3" i="2" s="1" a="1"/>
  <c r="F3" i="2" s="1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H8" i="3"/>
  <c r="M8" i="3" s="1"/>
  <c r="H10" i="3"/>
  <c r="H14" i="3"/>
  <c r="M14" i="3" s="1"/>
  <c r="H16" i="3"/>
  <c r="Q16" i="3" s="1"/>
  <c r="H21" i="3"/>
  <c r="M21" i="3"/>
  <c r="H25" i="3"/>
  <c r="H64" i="3"/>
  <c r="M64" i="3" s="1"/>
  <c r="H74" i="3"/>
  <c r="H78" i="3"/>
  <c r="H82" i="3"/>
  <c r="O82" i="3" s="1"/>
  <c r="H88" i="3"/>
  <c r="Q88" i="3" s="1"/>
  <c r="H93" i="3"/>
  <c r="H111" i="3"/>
  <c r="O111" i="3" s="1"/>
  <c r="H114" i="3"/>
  <c r="Q114" i="3"/>
  <c r="H116" i="3"/>
  <c r="O116" i="3" s="1"/>
  <c r="H117" i="3"/>
  <c r="Q117" i="3" s="1"/>
  <c r="H119" i="3"/>
  <c r="H121" i="3"/>
  <c r="Q121" i="3" s="1"/>
  <c r="H124" i="3"/>
  <c r="M124" i="3" s="1"/>
  <c r="M123" i="3" s="1"/>
  <c r="H128" i="3"/>
  <c r="H131" i="3"/>
  <c r="Q131" i="3"/>
  <c r="H134" i="3"/>
  <c r="Q134" i="3" s="1"/>
  <c r="H136" i="3"/>
  <c r="Q136" i="3" s="1"/>
  <c r="H138" i="3"/>
  <c r="Q138" i="3" s="1"/>
  <c r="H140" i="3"/>
  <c r="Q140" i="3" s="1"/>
  <c r="R140" i="3" s="1"/>
  <c r="H142" i="3"/>
  <c r="Q142" i="3"/>
  <c r="H144" i="3"/>
  <c r="Q144" i="3" s="1"/>
  <c r="H149" i="3"/>
  <c r="Q149" i="3" s="1"/>
  <c r="H152" i="3"/>
  <c r="Q152" i="3" s="1"/>
  <c r="H154" i="3"/>
  <c r="Q154" i="3" s="1"/>
  <c r="H160" i="3"/>
  <c r="H164" i="3"/>
  <c r="Q164" i="3" s="1"/>
  <c r="H167" i="3"/>
  <c r="Q167" i="3" s="1"/>
  <c r="H169" i="3"/>
  <c r="Q169" i="3" s="1"/>
  <c r="H171" i="3"/>
  <c r="Q171" i="3"/>
  <c r="R171" i="3" s="1"/>
  <c r="H173" i="3"/>
  <c r="Q173" i="3"/>
  <c r="H175" i="3"/>
  <c r="Q175" i="3" s="1"/>
  <c r="H186" i="3"/>
  <c r="Q186" i="3" s="1"/>
  <c r="H187" i="3"/>
  <c r="Q187" i="3" s="1"/>
  <c r="H188" i="3"/>
  <c r="Q188" i="3"/>
  <c r="H191" i="3"/>
  <c r="H194" i="3"/>
  <c r="M194" i="3" s="1"/>
  <c r="M193" i="3" s="1"/>
  <c r="H199" i="3"/>
  <c r="H207" i="3"/>
  <c r="Q207" i="3"/>
  <c r="H216" i="3"/>
  <c r="H218" i="3"/>
  <c r="Q218" i="3" s="1"/>
  <c r="H221" i="3"/>
  <c r="M221" i="3"/>
  <c r="H228" i="3"/>
  <c r="Q228" i="3"/>
  <c r="H241" i="3"/>
  <c r="H245" i="3"/>
  <c r="Q245" i="3" s="1"/>
  <c r="H248" i="3"/>
  <c r="H252" i="3"/>
  <c r="Q252" i="3"/>
  <c r="H256" i="3"/>
  <c r="H258" i="3"/>
  <c r="Q258" i="3" s="1"/>
  <c r="H263" i="3"/>
  <c r="H264" i="3"/>
  <c r="H268" i="3"/>
  <c r="Q268" i="3" s="1"/>
  <c r="H269" i="3"/>
  <c r="Q269" i="3"/>
  <c r="H270" i="3"/>
  <c r="Q270" i="3"/>
  <c r="H271" i="3"/>
  <c r="O271" i="3" s="1"/>
  <c r="H272" i="3"/>
  <c r="M272" i="3" s="1"/>
  <c r="H273" i="3"/>
  <c r="O273" i="3" s="1"/>
  <c r="H274" i="3"/>
  <c r="H275" i="3"/>
  <c r="O275" i="3" s="1"/>
  <c r="H276" i="3"/>
  <c r="M276" i="3" s="1"/>
  <c r="H277" i="3"/>
  <c r="O277" i="3" s="1"/>
  <c r="H278" i="3"/>
  <c r="M278" i="3" s="1"/>
  <c r="H279" i="3"/>
  <c r="O279" i="3" s="1"/>
  <c r="H280" i="3"/>
  <c r="H284" i="3"/>
  <c r="O284" i="3" s="1"/>
  <c r="H332" i="3"/>
  <c r="H360" i="3"/>
  <c r="M360" i="3" s="1"/>
  <c r="H348" i="3"/>
  <c r="Q348" i="3" s="1"/>
  <c r="H349" i="3"/>
  <c r="H368" i="3"/>
  <c r="Q368" i="3"/>
  <c r="H369" i="3"/>
  <c r="H371" i="3"/>
  <c r="H372" i="3"/>
  <c r="Q372" i="3" s="1"/>
  <c r="H376" i="3"/>
  <c r="H377" i="3"/>
  <c r="M377" i="3" s="1"/>
  <c r="H382" i="3"/>
  <c r="O382" i="3" s="1"/>
  <c r="H383" i="3"/>
  <c r="M383" i="3" s="1"/>
  <c r="H390" i="3"/>
  <c r="H400" i="3"/>
  <c r="M400" i="3" s="1"/>
  <c r="H401" i="3"/>
  <c r="H402" i="3"/>
  <c r="M402" i="3" s="1"/>
  <c r="H406" i="3"/>
  <c r="O406" i="3" s="1"/>
  <c r="H411" i="3"/>
  <c r="O411" i="3" s="1"/>
  <c r="H412" i="3"/>
  <c r="Q412" i="3" s="1"/>
  <c r="R412" i="3" s="1"/>
  <c r="H413" i="3"/>
  <c r="O413" i="3" s="1"/>
  <c r="H415" i="3"/>
  <c r="O415" i="3" s="1"/>
  <c r="H416" i="3"/>
  <c r="O416" i="3" s="1"/>
  <c r="H418" i="3"/>
  <c r="H420" i="3"/>
  <c r="O420" i="3" s="1"/>
  <c r="H421" i="3"/>
  <c r="Q421" i="3" s="1"/>
  <c r="H423" i="3"/>
  <c r="O423" i="3" s="1"/>
  <c r="H424" i="3"/>
  <c r="Q424" i="3" s="1"/>
  <c r="H432" i="3"/>
  <c r="O432" i="3" s="1"/>
  <c r="H433" i="3"/>
  <c r="H437" i="3"/>
  <c r="M437" i="3" s="1"/>
  <c r="H467" i="3"/>
  <c r="Q467" i="3" s="1"/>
  <c r="H468" i="3"/>
  <c r="H477" i="3"/>
  <c r="H481" i="3"/>
  <c r="M481" i="3" s="1"/>
  <c r="H485" i="3"/>
  <c r="M485" i="3" s="1"/>
  <c r="H486" i="3"/>
  <c r="Q486" i="3" s="1"/>
  <c r="H487" i="3"/>
  <c r="M487" i="3"/>
  <c r="H488" i="3"/>
  <c r="H497" i="3"/>
  <c r="M497" i="3"/>
  <c r="H504" i="3"/>
  <c r="O504" i="3"/>
  <c r="H515" i="3"/>
  <c r="M515" i="3"/>
  <c r="H519" i="3"/>
  <c r="O519" i="3"/>
  <c r="H522" i="3"/>
  <c r="M522" i="3"/>
  <c r="H525" i="3"/>
  <c r="O525" i="3"/>
  <c r="H528" i="3"/>
  <c r="H531" i="3"/>
  <c r="O531" i="3"/>
  <c r="H533" i="3"/>
  <c r="M533" i="3"/>
  <c r="H535" i="3"/>
  <c r="O535" i="3"/>
  <c r="H537" i="3"/>
  <c r="H540" i="3"/>
  <c r="O540" i="3"/>
  <c r="H542" i="3"/>
  <c r="O542" i="3"/>
  <c r="H544" i="3"/>
  <c r="O544" i="3"/>
  <c r="H546" i="3"/>
  <c r="H553" i="3"/>
  <c r="O553" i="3" s="1"/>
  <c r="H554" i="3"/>
  <c r="M554" i="3" s="1"/>
  <c r="H555" i="3"/>
  <c r="M555" i="3" s="1"/>
  <c r="H560" i="3"/>
  <c r="O560" i="3" s="1"/>
  <c r="H561" i="3"/>
  <c r="Q561" i="3" s="1"/>
  <c r="H564" i="3"/>
  <c r="M564" i="3" s="1"/>
  <c r="M563" i="3" s="1"/>
  <c r="H567" i="3"/>
  <c r="O567" i="3"/>
  <c r="O566" i="3" s="1"/>
  <c r="R316" i="3" l="1"/>
  <c r="R308" i="3"/>
  <c r="R318" i="3"/>
  <c r="R324" i="3"/>
  <c r="R300" i="3"/>
  <c r="R309" i="3"/>
  <c r="R312" i="3"/>
  <c r="R313" i="3"/>
  <c r="Q293" i="3"/>
  <c r="R293" i="3" s="1"/>
  <c r="Q280" i="3"/>
  <c r="R280" i="3" s="1"/>
  <c r="Q160" i="3"/>
  <c r="R160" i="3" s="1"/>
  <c r="Q10" i="3"/>
  <c r="R10" i="3" s="1"/>
  <c r="Q477" i="3"/>
  <c r="R477" i="3" s="1"/>
  <c r="Q191" i="3"/>
  <c r="R191" i="3" s="1"/>
  <c r="R294" i="3"/>
  <c r="R307" i="3"/>
  <c r="R314" i="3"/>
  <c r="R306" i="3"/>
  <c r="R305" i="3"/>
  <c r="R304" i="3"/>
  <c r="R269" i="3"/>
  <c r="R317" i="3"/>
  <c r="Q554" i="3"/>
  <c r="F345" i="3"/>
  <c r="H345" i="3" s="1"/>
  <c r="E19" i="4"/>
  <c r="Q344" i="3"/>
  <c r="R344" i="3"/>
  <c r="R303" i="3"/>
  <c r="Q341" i="3"/>
  <c r="R341" i="3" s="1"/>
  <c r="Q334" i="3"/>
  <c r="R334" i="3"/>
  <c r="Q297" i="3"/>
  <c r="R297" i="3" s="1"/>
  <c r="F329" i="3"/>
  <c r="H329" i="3" s="1"/>
  <c r="Q290" i="3"/>
  <c r="R290" i="3"/>
  <c r="R310" i="3"/>
  <c r="Q323" i="3"/>
  <c r="R323" i="3" s="1"/>
  <c r="Q311" i="3"/>
  <c r="R311" i="3" s="1"/>
  <c r="Q321" i="3"/>
  <c r="R321" i="3"/>
  <c r="R320" i="3"/>
  <c r="R327" i="3"/>
  <c r="M218" i="3"/>
  <c r="M286" i="3"/>
  <c r="M350" i="3"/>
  <c r="O497" i="3"/>
  <c r="O285" i="3"/>
  <c r="M285" i="3"/>
  <c r="Q285" i="3"/>
  <c r="R285" i="3" s="1"/>
  <c r="M401" i="3"/>
  <c r="Q8" i="3"/>
  <c r="M560" i="3"/>
  <c r="M149" i="3"/>
  <c r="M421" i="3"/>
  <c r="Q278" i="3"/>
  <c r="M415" i="3"/>
  <c r="Q272" i="3"/>
  <c r="O252" i="3"/>
  <c r="M542" i="3"/>
  <c r="M138" i="3"/>
  <c r="O278" i="3"/>
  <c r="O533" i="3"/>
  <c r="Q383" i="3"/>
  <c r="O348" i="3"/>
  <c r="M531" i="3"/>
  <c r="M412" i="3"/>
  <c r="M275" i="3"/>
  <c r="Q275" i="3"/>
  <c r="O228" i="3"/>
  <c r="O263" i="3"/>
  <c r="M142" i="3"/>
  <c r="M525" i="3"/>
  <c r="O421" i="3"/>
  <c r="O274" i="3"/>
  <c r="M263" i="3"/>
  <c r="M561" i="3"/>
  <c r="Q533" i="3"/>
  <c r="O412" i="3"/>
  <c r="M274" i="3"/>
  <c r="M252" i="3"/>
  <c r="O199" i="3"/>
  <c r="M544" i="3"/>
  <c r="O467" i="3"/>
  <c r="Q411" i="3"/>
  <c r="Q544" i="3"/>
  <c r="M467" i="3"/>
  <c r="M420" i="3"/>
  <c r="M406" i="3"/>
  <c r="R258" i="3"/>
  <c r="Q555" i="3"/>
  <c r="O485" i="3"/>
  <c r="O270" i="3"/>
  <c r="O258" i="3"/>
  <c r="Q525" i="3"/>
  <c r="M270" i="3"/>
  <c r="M258" i="3"/>
  <c r="O481" i="3"/>
  <c r="Q481" i="3"/>
  <c r="M171" i="3"/>
  <c r="O424" i="3"/>
  <c r="O401" i="3"/>
  <c r="M371" i="3"/>
  <c r="M284" i="3"/>
  <c r="R252" i="3"/>
  <c r="M546" i="3"/>
  <c r="O256" i="3"/>
  <c r="O218" i="3"/>
  <c r="R186" i="3"/>
  <c r="O8" i="3"/>
  <c r="R561" i="3"/>
  <c r="M553" i="3"/>
  <c r="M552" i="3" s="1"/>
  <c r="M528" i="3"/>
  <c r="O477" i="3"/>
  <c r="M424" i="3"/>
  <c r="Q415" i="3"/>
  <c r="R415" i="3"/>
  <c r="O117" i="3"/>
  <c r="Q553" i="3"/>
  <c r="M540" i="3"/>
  <c r="O488" i="3"/>
  <c r="M477" i="3"/>
  <c r="O332" i="3"/>
  <c r="Q271" i="3"/>
  <c r="O21" i="3"/>
  <c r="Q276" i="3"/>
  <c r="O191" i="3"/>
  <c r="O167" i="3"/>
  <c r="R167" i="3"/>
  <c r="Q401" i="3"/>
  <c r="R401" i="3" s="1"/>
  <c r="Q332" i="3"/>
  <c r="Q263" i="3"/>
  <c r="R263" i="3" s="1"/>
  <c r="Q418" i="3"/>
  <c r="R418" i="3" s="1"/>
  <c r="O241" i="3"/>
  <c r="O207" i="3"/>
  <c r="O187" i="3"/>
  <c r="R134" i="3"/>
  <c r="O555" i="3"/>
  <c r="Q542" i="3"/>
  <c r="O522" i="3"/>
  <c r="M411" i="3"/>
  <c r="M241" i="3"/>
  <c r="M207" i="3"/>
  <c r="M187" i="3"/>
  <c r="R149" i="3"/>
  <c r="M134" i="3"/>
  <c r="O121" i="3"/>
  <c r="M111" i="3"/>
  <c r="O561" i="3"/>
  <c r="O559" i="3"/>
  <c r="O554" i="3"/>
  <c r="O546" i="3"/>
  <c r="Q540" i="3"/>
  <c r="O487" i="3"/>
  <c r="R467" i="3"/>
  <c r="Q382" i="3"/>
  <c r="M332" i="3"/>
  <c r="M277" i="3"/>
  <c r="M228" i="3"/>
  <c r="M199" i="3"/>
  <c r="M128" i="3"/>
  <c r="O93" i="3"/>
  <c r="O418" i="3"/>
  <c r="M413" i="3"/>
  <c r="O280" i="3"/>
  <c r="M519" i="3"/>
  <c r="O486" i="3"/>
  <c r="M418" i="3"/>
  <c r="O400" i="3"/>
  <c r="O369" i="3"/>
  <c r="M280" i="3"/>
  <c r="O194" i="3"/>
  <c r="O193" i="3" s="1"/>
  <c r="O88" i="3"/>
  <c r="O81" i="3"/>
  <c r="M535" i="3"/>
  <c r="M486" i="3"/>
  <c r="M423" i="3"/>
  <c r="Q400" i="3"/>
  <c r="R400" i="3" s="1"/>
  <c r="O377" i="3"/>
  <c r="M369" i="3"/>
  <c r="O276" i="3"/>
  <c r="O272" i="3"/>
  <c r="R218" i="3"/>
  <c r="O160" i="3"/>
  <c r="O140" i="3"/>
  <c r="M116" i="3"/>
  <c r="M88" i="3"/>
  <c r="Q535" i="3"/>
  <c r="Q377" i="3"/>
  <c r="O268" i="3"/>
  <c r="O171" i="3"/>
  <c r="M160" i="3"/>
  <c r="Q116" i="3"/>
  <c r="Q14" i="3"/>
  <c r="O433" i="3"/>
  <c r="O390" i="3"/>
  <c r="M268" i="3"/>
  <c r="O245" i="3"/>
  <c r="M82" i="3"/>
  <c r="Q504" i="3"/>
  <c r="M433" i="3"/>
  <c r="M416" i="3"/>
  <c r="M390" i="3"/>
  <c r="O376" i="3"/>
  <c r="M349" i="3"/>
  <c r="M245" i="3"/>
  <c r="R154" i="3"/>
  <c r="M567" i="3"/>
  <c r="M566" i="3" s="1"/>
  <c r="M468" i="3"/>
  <c r="Q416" i="3"/>
  <c r="R169" i="3"/>
  <c r="O114" i="3"/>
  <c r="Q241" i="3"/>
  <c r="R241" i="3" s="1"/>
  <c r="Q488" i="3"/>
  <c r="R488" i="3" s="1"/>
  <c r="Q371" i="3"/>
  <c r="R371" i="3" s="1"/>
  <c r="Q256" i="3"/>
  <c r="R256" i="3" s="1"/>
  <c r="Q119" i="3"/>
  <c r="R119" i="3" s="1"/>
  <c r="Q537" i="3"/>
  <c r="R537" i="3"/>
  <c r="Q369" i="3"/>
  <c r="R369" i="3" s="1"/>
  <c r="Q248" i="3"/>
  <c r="R248" i="3"/>
  <c r="Q199" i="3"/>
  <c r="R199" i="3" s="1"/>
  <c r="Q528" i="3"/>
  <c r="R528" i="3" s="1"/>
  <c r="R268" i="3"/>
  <c r="Q546" i="3"/>
  <c r="R546" i="3" s="1"/>
  <c r="Q376" i="3"/>
  <c r="R376" i="3"/>
  <c r="Q349" i="3"/>
  <c r="R349" i="3" s="1"/>
  <c r="Q216" i="3"/>
  <c r="R216" i="3"/>
  <c r="Q468" i="3"/>
  <c r="R468" i="3" s="1"/>
  <c r="M78" i="3"/>
  <c r="M77" i="3"/>
  <c r="O78" i="3"/>
  <c r="O77" i="3" s="1"/>
  <c r="M504" i="3"/>
  <c r="O468" i="3"/>
  <c r="F478" i="3"/>
  <c r="H478" i="3" s="1"/>
  <c r="Q433" i="3"/>
  <c r="R433" i="3" s="1"/>
  <c r="Q390" i="3"/>
  <c r="R390" i="3" s="1"/>
  <c r="M382" i="3"/>
  <c r="M372" i="3"/>
  <c r="O349" i="3"/>
  <c r="Q274" i="3"/>
  <c r="R274" i="3" s="1"/>
  <c r="F265" i="3"/>
  <c r="M264" i="3"/>
  <c r="F260" i="3"/>
  <c r="H260" i="3" s="1"/>
  <c r="R164" i="3"/>
  <c r="M152" i="3"/>
  <c r="M136" i="3"/>
  <c r="Q128" i="3"/>
  <c r="Q127" i="3"/>
  <c r="M25" i="3"/>
  <c r="O25" i="3"/>
  <c r="O528" i="3"/>
  <c r="O371" i="3"/>
  <c r="R348" i="3"/>
  <c r="M140" i="3"/>
  <c r="O119" i="3"/>
  <c r="R88" i="3"/>
  <c r="R175" i="3"/>
  <c r="R144" i="3"/>
  <c r="R131" i="3"/>
  <c r="M119" i="3"/>
  <c r="R114" i="3"/>
  <c r="O537" i="3"/>
  <c r="O383" i="3"/>
  <c r="R368" i="3"/>
  <c r="M348" i="3"/>
  <c r="M271" i="3"/>
  <c r="M269" i="3"/>
  <c r="O269" i="3"/>
  <c r="O248" i="3"/>
  <c r="R228" i="3"/>
  <c r="O216" i="3"/>
  <c r="M191" i="3"/>
  <c r="R138" i="3"/>
  <c r="M537" i="3"/>
  <c r="O515" i="3"/>
  <c r="M432" i="3"/>
  <c r="O368" i="3"/>
  <c r="M273" i="3"/>
  <c r="M248" i="3"/>
  <c r="M216" i="3"/>
  <c r="O175" i="3"/>
  <c r="O144" i="3"/>
  <c r="O131" i="3"/>
  <c r="M368" i="3"/>
  <c r="R188" i="3"/>
  <c r="M175" i="3"/>
  <c r="M144" i="3"/>
  <c r="M131" i="3"/>
  <c r="M74" i="3"/>
  <c r="O74" i="3"/>
  <c r="R16" i="3"/>
  <c r="R486" i="3"/>
  <c r="R421" i="3"/>
  <c r="R270" i="3"/>
  <c r="R152" i="3"/>
  <c r="R136" i="3"/>
  <c r="M488" i="3"/>
  <c r="O437" i="3"/>
  <c r="R424" i="3"/>
  <c r="O402" i="3"/>
  <c r="M376" i="3"/>
  <c r="R372" i="3"/>
  <c r="O360" i="3"/>
  <c r="M279" i="3"/>
  <c r="M256" i="3"/>
  <c r="R245" i="3"/>
  <c r="O221" i="3"/>
  <c r="R207" i="3"/>
  <c r="R187" i="3"/>
  <c r="R173" i="3"/>
  <c r="M167" i="3"/>
  <c r="R142" i="3"/>
  <c r="R117" i="3"/>
  <c r="Q93" i="3"/>
  <c r="R93" i="3"/>
  <c r="O16" i="3"/>
  <c r="R121" i="3"/>
  <c r="O564" i="3"/>
  <c r="O563" i="3"/>
  <c r="O372" i="3"/>
  <c r="O264" i="3"/>
  <c r="O152" i="3"/>
  <c r="O136" i="3"/>
  <c r="O64" i="3"/>
  <c r="M16" i="3"/>
  <c r="M13" i="3"/>
  <c r="F4" i="2" a="1"/>
  <c r="F4" i="2" s="1"/>
  <c r="O124" i="3"/>
  <c r="O123" i="3"/>
  <c r="M121" i="3"/>
  <c r="M117" i="3"/>
  <c r="M114" i="3"/>
  <c r="M93" i="3"/>
  <c r="O10" i="3"/>
  <c r="O188" i="3"/>
  <c r="O186" i="3"/>
  <c r="O173" i="3"/>
  <c r="O169" i="3"/>
  <c r="O164" i="3"/>
  <c r="O154" i="3"/>
  <c r="O149" i="3"/>
  <c r="O142" i="3"/>
  <c r="O138" i="3"/>
  <c r="O134" i="3"/>
  <c r="O128" i="3"/>
  <c r="O14" i="3"/>
  <c r="M10" i="3"/>
  <c r="M7" i="3" s="1"/>
  <c r="M188" i="3"/>
  <c r="M186" i="3"/>
  <c r="M173" i="3"/>
  <c r="M169" i="3"/>
  <c r="M164" i="3"/>
  <c r="M154" i="3"/>
  <c r="Q7" i="3" l="1"/>
  <c r="R116" i="3"/>
  <c r="F548" i="3"/>
  <c r="H548" i="3" s="1"/>
  <c r="R540" i="3"/>
  <c r="Q531" i="3"/>
  <c r="R531" i="3" s="1"/>
  <c r="R416" i="3"/>
  <c r="R533" i="3"/>
  <c r="Q478" i="3"/>
  <c r="R478" i="3" s="1"/>
  <c r="R276" i="3"/>
  <c r="R271" i="3"/>
  <c r="R525" i="3"/>
  <c r="O329" i="3"/>
  <c r="O289" i="3"/>
  <c r="M345" i="3"/>
  <c r="M331" i="3"/>
  <c r="O345" i="3"/>
  <c r="O331" i="3"/>
  <c r="Q329" i="3"/>
  <c r="R329" i="3"/>
  <c r="R289" i="3" s="1"/>
  <c r="M559" i="3"/>
  <c r="M329" i="3"/>
  <c r="M289" i="3" s="1"/>
  <c r="F373" i="3"/>
  <c r="H373" i="3"/>
  <c r="Q373" i="3" s="1"/>
  <c r="O478" i="3"/>
  <c r="O436" i="3" s="1"/>
  <c r="Q406" i="3"/>
  <c r="F434" i="3"/>
  <c r="H434" i="3" s="1"/>
  <c r="M478" i="3"/>
  <c r="M436" i="3" s="1"/>
  <c r="F403" i="3"/>
  <c r="H403" i="3" s="1"/>
  <c r="Q350" i="3"/>
  <c r="R350" i="3"/>
  <c r="O260" i="3"/>
  <c r="O198" i="3" s="1"/>
  <c r="Q260" i="3"/>
  <c r="M260" i="3"/>
  <c r="M198" i="3" s="1"/>
  <c r="Q284" i="3"/>
  <c r="R284" i="3" s="1"/>
  <c r="F287" i="3"/>
  <c r="H287" i="3" s="1"/>
  <c r="F281" i="3"/>
  <c r="H281" i="3" s="1"/>
  <c r="R272" i="3"/>
  <c r="Q286" i="3"/>
  <c r="R383" i="3"/>
  <c r="R8" i="3"/>
  <c r="R7" i="3"/>
  <c r="Q552" i="3"/>
  <c r="Q551" i="3" s="1"/>
  <c r="R544" i="3"/>
  <c r="R554" i="3"/>
  <c r="R411" i="3"/>
  <c r="R278" i="3"/>
  <c r="Q194" i="3"/>
  <c r="Q193" i="3" s="1"/>
  <c r="O7" i="3"/>
  <c r="Q560" i="3"/>
  <c r="Q559" i="3" s="1"/>
  <c r="R555" i="3"/>
  <c r="R481" i="3"/>
  <c r="R275" i="3"/>
  <c r="Q111" i="3"/>
  <c r="R111" i="3" s="1"/>
  <c r="R92" i="3" s="1"/>
  <c r="R542" i="3"/>
  <c r="R535" i="3"/>
  <c r="R128" i="3"/>
  <c r="R127" i="3" s="1"/>
  <c r="O480" i="3"/>
  <c r="O13" i="3"/>
  <c r="R406" i="3"/>
  <c r="Q522" i="3"/>
  <c r="R522" i="3" s="1"/>
  <c r="O92" i="3"/>
  <c r="R332" i="3"/>
  <c r="R377" i="3"/>
  <c r="O552" i="3"/>
  <c r="O551" i="3" s="1"/>
  <c r="R504" i="3"/>
  <c r="M81" i="3"/>
  <c r="Q423" i="3"/>
  <c r="R423" i="3" s="1"/>
  <c r="R382" i="3"/>
  <c r="Q124" i="3"/>
  <c r="Q123" i="3" s="1"/>
  <c r="O20" i="3"/>
  <c r="O558" i="3"/>
  <c r="M480" i="3"/>
  <c r="M20" i="3"/>
  <c r="Q519" i="3"/>
  <c r="R519" i="3" s="1"/>
  <c r="R553" i="3"/>
  <c r="O127" i="3"/>
  <c r="R14" i="3"/>
  <c r="R13" i="3" s="1"/>
  <c r="Q13" i="3"/>
  <c r="Q21" i="3"/>
  <c r="M92" i="3"/>
  <c r="Q432" i="3"/>
  <c r="R432" i="3" s="1"/>
  <c r="Q279" i="3"/>
  <c r="R279" i="3"/>
  <c r="Q515" i="3"/>
  <c r="R515" i="3" s="1"/>
  <c r="Q25" i="3"/>
  <c r="R25" i="3" s="1"/>
  <c r="Q277" i="3"/>
  <c r="R277" i="3" s="1"/>
  <c r="Q78" i="3"/>
  <c r="Q77" i="3" s="1"/>
  <c r="Q221" i="3"/>
  <c r="R221" i="3" s="1"/>
  <c r="Q413" i="3"/>
  <c r="Q485" i="3"/>
  <c r="R485" i="3" s="1"/>
  <c r="Q437" i="3"/>
  <c r="Q420" i="3"/>
  <c r="R420" i="3" s="1"/>
  <c r="Q402" i="3"/>
  <c r="R402" i="3" s="1"/>
  <c r="Q487" i="3"/>
  <c r="R487" i="3" s="1"/>
  <c r="M551" i="3"/>
  <c r="F5" i="2" a="1"/>
  <c r="F5" i="2" s="1"/>
  <c r="F40" i="2" s="1"/>
  <c r="M127" i="3"/>
  <c r="Q497" i="3"/>
  <c r="R497" i="3" s="1"/>
  <c r="Q567" i="3"/>
  <c r="Q566" i="3" s="1"/>
  <c r="Q264" i="3"/>
  <c r="Q360" i="3"/>
  <c r="Q82" i="3"/>
  <c r="Q81" i="3"/>
  <c r="Q74" i="3"/>
  <c r="R74" i="3" s="1"/>
  <c r="Q64" i="3"/>
  <c r="R64" i="3" s="1"/>
  <c r="Q273" i="3"/>
  <c r="Q564" i="3"/>
  <c r="Q563" i="3" s="1"/>
  <c r="Q436" i="3" l="1"/>
  <c r="O548" i="3"/>
  <c r="O518" i="3" s="1"/>
  <c r="M548" i="3"/>
  <c r="M518" i="3" s="1"/>
  <c r="R373" i="3"/>
  <c r="R347" i="3" s="1"/>
  <c r="Q289" i="3"/>
  <c r="M558" i="3"/>
  <c r="Q345" i="3"/>
  <c r="M373" i="3"/>
  <c r="M347" i="3" s="1"/>
  <c r="O373" i="3"/>
  <c r="O347" i="3" s="1"/>
  <c r="Q347" i="3"/>
  <c r="R260" i="3"/>
  <c r="R198" i="3" s="1"/>
  <c r="M403" i="3"/>
  <c r="M375" i="3" s="1"/>
  <c r="O403" i="3"/>
  <c r="O375" i="3" s="1"/>
  <c r="O434" i="3"/>
  <c r="O405" i="3" s="1"/>
  <c r="M434" i="3"/>
  <c r="M405" i="3"/>
  <c r="Q92" i="3"/>
  <c r="O281" i="3"/>
  <c r="O267" i="3" s="1"/>
  <c r="M281" i="3"/>
  <c r="M267" i="3"/>
  <c r="O287" i="3"/>
  <c r="O283" i="3" s="1"/>
  <c r="M287" i="3"/>
  <c r="M283" i="3" s="1"/>
  <c r="R286" i="3"/>
  <c r="R194" i="3"/>
  <c r="R193" i="3"/>
  <c r="R560" i="3"/>
  <c r="R559" i="3" s="1"/>
  <c r="R552" i="3"/>
  <c r="O6" i="3"/>
  <c r="R564" i="3"/>
  <c r="R563" i="3" s="1"/>
  <c r="R360" i="3"/>
  <c r="R437" i="3"/>
  <c r="R436" i="3" s="1"/>
  <c r="R78" i="3"/>
  <c r="R77" i="3" s="1"/>
  <c r="Q20" i="3"/>
  <c r="Q558" i="3"/>
  <c r="R124" i="3"/>
  <c r="R123" i="3" s="1"/>
  <c r="R480" i="3"/>
  <c r="R273" i="3"/>
  <c r="R21" i="3"/>
  <c r="R20" i="3"/>
  <c r="A40" i="2"/>
  <c r="M6" i="3"/>
  <c r="R264" i="3"/>
  <c r="Q198" i="3"/>
  <c r="R413" i="3"/>
  <c r="Q480" i="3"/>
  <c r="R82" i="3"/>
  <c r="R81" i="3" s="1"/>
  <c r="R567" i="3"/>
  <c r="R566" i="3" s="1"/>
  <c r="Q548" i="3" l="1"/>
  <c r="Q518" i="3" s="1"/>
  <c r="R345" i="3"/>
  <c r="R331" i="3" s="1"/>
  <c r="Q331" i="3"/>
  <c r="Q434" i="3"/>
  <c r="Q405" i="3" s="1"/>
  <c r="Q403" i="3"/>
  <c r="R551" i="3"/>
  <c r="Q287" i="3"/>
  <c r="Q281" i="3"/>
  <c r="Q6" i="3"/>
  <c r="R558" i="3"/>
  <c r="R6" i="3"/>
  <c r="R548" i="3" l="1"/>
  <c r="R518" i="3" s="1"/>
  <c r="R434" i="3"/>
  <c r="R405" i="3"/>
  <c r="R403" i="3"/>
  <c r="R375" i="3" s="1"/>
  <c r="Q375" i="3"/>
  <c r="R281" i="3"/>
  <c r="R267" i="3" s="1"/>
  <c r="Q267" i="3"/>
  <c r="R287" i="3"/>
  <c r="R283" i="3" s="1"/>
  <c r="Q283" i="3"/>
  <c r="H265" i="3"/>
  <c r="M265" i="3"/>
  <c r="M262" i="3" s="1"/>
  <c r="O265" i="3" l="1"/>
  <c r="O262" i="3"/>
  <c r="O197" i="3" s="1"/>
  <c r="O5" i="3" s="1"/>
  <c r="M197" i="3"/>
  <c r="Q265" i="3" l="1"/>
  <c r="M5" i="3"/>
  <c r="Q262" i="3" l="1"/>
  <c r="R265" i="3"/>
  <c r="R262" i="3"/>
  <c r="R197" i="3" l="1"/>
  <c r="Q197" i="3"/>
  <c r="R5" i="3" l="1"/>
  <c r="Q5" i="3"/>
</calcChain>
</file>

<file path=xl/comments1.xml><?xml version="1.0" encoding="utf-8"?>
<comments xmlns="http://schemas.openxmlformats.org/spreadsheetml/2006/main">
  <authors>
    <author>Pickar Marek, Ing.</author>
  </authors>
  <commentList>
    <comment ref="I555" authorId="0" shapeId="0">
      <text>
        <r>
          <rPr>
            <b/>
            <sz val="9"/>
            <color indexed="81"/>
            <rFont val="Tahoma"/>
            <charset val="1"/>
          </rPr>
          <t>Pickar Marek, Ing.:</t>
        </r>
        <r>
          <rPr>
            <sz val="9"/>
            <color indexed="81"/>
            <rFont val="Tahoma"/>
            <charset val="1"/>
          </rPr>
          <t xml:space="preserve">
do sloupce I a J účastník přenese výslednou cenu ze souboru ZD_Př5_Elektro výkaz výměr a to z řádku 86 sloupce N</t>
        </r>
      </text>
    </comment>
  </commentList>
</comments>
</file>

<file path=xl/sharedStrings.xml><?xml version="1.0" encoding="utf-8"?>
<sst xmlns="http://schemas.openxmlformats.org/spreadsheetml/2006/main" count="1906" uniqueCount="792">
  <si>
    <t>Místo stavby:</t>
  </si>
  <si>
    <t xml:space="preserve">Třída kpt. Jaroše 1924/5
602 00 Brno </t>
  </si>
  <si>
    <t>Stavba:</t>
  </si>
  <si>
    <t>SOUPIS PRACÍ S VÝKAZEM VÝMĚR</t>
  </si>
  <si>
    <t>Investor:</t>
  </si>
  <si>
    <t>ČOI, nspektorát pro Jihomoravský a Zlínský kraj</t>
  </si>
  <si>
    <t>Projektant:</t>
  </si>
  <si>
    <t>Atelier Kvadrant</t>
  </si>
  <si>
    <t>Dodavatel:</t>
  </si>
  <si>
    <t>Stupeň:</t>
  </si>
  <si>
    <t>DSP</t>
  </si>
  <si>
    <t>Vypracoval:</t>
  </si>
  <si>
    <t>Questima, s.r.o.</t>
  </si>
  <si>
    <t>Č.zakázky:</t>
  </si>
  <si>
    <t>Datum:</t>
  </si>
  <si>
    <t>ČOI, Inspektorát pro Jihomoravský a Zlínský kraj - rekonstrukce části 2.NP</t>
  </si>
  <si>
    <t>SO_01: Rekonstrukce části 2. NP</t>
  </si>
  <si>
    <t>_</t>
  </si>
  <si>
    <t>REKAPITULACE</t>
  </si>
  <si>
    <t>Popis</t>
  </si>
  <si>
    <t>Cena</t>
  </si>
  <si>
    <t>DPH</t>
  </si>
  <si>
    <t>Cena s DPH</t>
  </si>
  <si>
    <t>H: Oddíly prací HSV</t>
  </si>
  <si>
    <t>0031: Nosné a výplňové zdivo</t>
  </si>
  <si>
    <t>0034: Příčky</t>
  </si>
  <si>
    <t>0061: Úprava povrchů vnitřní</t>
  </si>
  <si>
    <t>0062: Úprava povrchů vnější</t>
  </si>
  <si>
    <t>0063: Podlahy a podlahové konstrukce</t>
  </si>
  <si>
    <t>0094: Lešení, systémové bednění a stavební výtahy</t>
  </si>
  <si>
    <t>0095: Dokončovací konstrukce a práce pozemních staveb</t>
  </si>
  <si>
    <t>0096: Bourací práce</t>
  </si>
  <si>
    <t>099.: Přesun hmot HSV</t>
  </si>
  <si>
    <t>P: Oddíly prací PSV</t>
  </si>
  <si>
    <t>763.1: Konstrukce montované - sádrokartonové a sádrovláknité</t>
  </si>
  <si>
    <t>763.2: Sanitární příčky</t>
  </si>
  <si>
    <t>764.: Konstrukce klempířské</t>
  </si>
  <si>
    <t>766.1: Okna dřevěná</t>
  </si>
  <si>
    <t>766.2: Dveře dřevěné</t>
  </si>
  <si>
    <t>766.3: Repase dřevěných prvků verandy</t>
  </si>
  <si>
    <t>771.: Podlahy z dlaždic</t>
  </si>
  <si>
    <t>775.: Podlahy dřevěné</t>
  </si>
  <si>
    <t>776.: Podlahy povlakové</t>
  </si>
  <si>
    <t>781.: Obklady keramické</t>
  </si>
  <si>
    <t>784.: Malby</t>
  </si>
  <si>
    <t>790.: Vnitřní vybavení</t>
  </si>
  <si>
    <t>T: Technické zařízení budov</t>
  </si>
  <si>
    <t>TZ1.: Technické zařízení budov</t>
  </si>
  <si>
    <t>V: Oddíly VRN</t>
  </si>
  <si>
    <t>V01.: Projektové práce</t>
  </si>
  <si>
    <t>V03.: Zařízení staveniště</t>
  </si>
  <si>
    <t>V04.: Inženýrská činnost</t>
  </si>
  <si>
    <t>Celkem (bez DPH)</t>
  </si>
  <si>
    <t>Celkem (včetně DPH)</t>
  </si>
  <si>
    <t>Poř.</t>
  </si>
  <si>
    <t>Typ</t>
  </si>
  <si>
    <t>Kód</t>
  </si>
  <si>
    <t>MJ</t>
  </si>
  <si>
    <t>Výměra bez ztr.</t>
  </si>
  <si>
    <t>Ztratné</t>
  </si>
  <si>
    <t>Výměra</t>
  </si>
  <si>
    <t>Jedn. cena</t>
  </si>
  <si>
    <t>CS</t>
  </si>
  <si>
    <t>Jedn. hmotn.</t>
  </si>
  <si>
    <t>Hmotnost</t>
  </si>
  <si>
    <t>Jedn. suť</t>
  </si>
  <si>
    <t>Suť</t>
  </si>
  <si>
    <t>Sazba DPH</t>
  </si>
  <si>
    <t>SP</t>
  </si>
  <si>
    <t>317944323</t>
  </si>
  <si>
    <t>Válcované nosníky č.14 až 22 dodatečně osazované do připravených otvorů</t>
  </si>
  <si>
    <t>t</t>
  </si>
  <si>
    <t>##T3##N_Catalog_catGUID</t>
  </si>
  <si>
    <t>##T3##PRO_ITEM_catID</t>
  </si>
  <si>
    <t>##T3##PRO_ITEM_iteCode</t>
  </si>
  <si>
    <t>##T3##PRO_ITEM_szvCode</t>
  </si>
  <si>
    <t>##T3##PRO_ITEM_tevCode</t>
  </si>
  <si>
    <t>vstupní portál;   3,45*3*18,00/1000</t>
  </si>
  <si>
    <t>317234410</t>
  </si>
  <si>
    <t>Vyzdívka mezi nosníky z cihel pálených na MC</t>
  </si>
  <si>
    <t>m3</t>
  </si>
  <si>
    <t>vstupní portál;   3,45*0,30*0,15</t>
  </si>
  <si>
    <t>346244381</t>
  </si>
  <si>
    <t>Plentování jednostranné v do 200 mm válcovaných nosníků cihlami</t>
  </si>
  <si>
    <t>m2</t>
  </si>
  <si>
    <t>vstupní portál;   3,45*2*0,15</t>
  </si>
  <si>
    <t>349231821</t>
  </si>
  <si>
    <t>Přizdívka ostění s ozubem z cihel tl do 300 mm</t>
  </si>
  <si>
    <t>vstupní portál;   2,65*0,30*2</t>
  </si>
  <si>
    <t>dveře mezi m.č. 214 a 216;   2,40*0,45*2</t>
  </si>
  <si>
    <t>611315421</t>
  </si>
  <si>
    <t>Oprava vnitřní vápenné štukové omítky stropů v rozsahu plochy do 10%</t>
  </si>
  <si>
    <t>m.č. 202;   65,12-8,80*2,80</t>
  </si>
  <si>
    <t xml:space="preserve">m.č. 214 bez kuchyňky  </t>
  </si>
  <si>
    <t>37,02- (3,29*2,40+(3,29-0,78)*0,75)</t>
  </si>
  <si>
    <t>612315422</t>
  </si>
  <si>
    <t>Oprava vnitřní vápenné štukové omítky stěn v rozsahu plochy do 30%</t>
  </si>
  <si>
    <t>m.č. 201</t>
  </si>
  <si>
    <t>(4,38+(1,75+0,298+0,85)*2)*3,90</t>
  </si>
  <si>
    <t>otvory;    -(2,99*3,60+0,90*2,50)</t>
  </si>
  <si>
    <t>m.č. 202</t>
  </si>
  <si>
    <t>(2,448*2+4,98+ 6,23+10,43+1,75)*3,90</t>
  </si>
  <si>
    <t>otvory;    -(0,80*2,50+0,80*1,97*2+(1,22+1,26+1,24)*2,00)</t>
  </si>
  <si>
    <t>m.č. 204</t>
  </si>
  <si>
    <t>(4,435*2+2,80+0,30)*3,90</t>
  </si>
  <si>
    <t>otvory;    -(1,02*2,58 +0,80*2,00)</t>
  </si>
  <si>
    <t>ostění;   (1,02+3,35*2)*0,35</t>
  </si>
  <si>
    <t>m.č. 205</t>
  </si>
  <si>
    <t>(4,73*2+6,29)*3,70</t>
  </si>
  <si>
    <t>otvory;    -(1,20*2,58*2 +0,80*2,00)</t>
  </si>
  <si>
    <t>ostění;   (1,20+3,35*2)*0,35*2</t>
  </si>
  <si>
    <t>m.č. 212</t>
  </si>
  <si>
    <t>(2,635+4,46)*3,70</t>
  </si>
  <si>
    <t>otvory;    -(1,20*2,58 +0,80*2,00)</t>
  </si>
  <si>
    <t>ostění;   (1,20+3,35*2)*0,35</t>
  </si>
  <si>
    <t>m.č. 214</t>
  </si>
  <si>
    <t>(4,00+6,703)*2*3,70</t>
  </si>
  <si>
    <t>otvory;    -(1,25*2,50*2 +0,80*2,00 +4,00*2,60+5,18*2,60)</t>
  </si>
  <si>
    <t>ostění;   (1,20+2,20*2)*0,45</t>
  </si>
  <si>
    <t>kuchyňka;   3,29*3,70 -1,25*2,50*2 +(1,25+2,50*2)*0,75*2</t>
  </si>
  <si>
    <t>m.č. 215</t>
  </si>
  <si>
    <t>5,75*3,70</t>
  </si>
  <si>
    <t>otvory;    -0,80*1,97</t>
  </si>
  <si>
    <t>m.č. 216, 217, 218, 221, 220</t>
  </si>
  <si>
    <t>((1,82+1,08)*2+2,12+1,38)*3,40</t>
  </si>
  <si>
    <t>otvory;    -0,50*1,70*3</t>
  </si>
  <si>
    <t>ostění;   (0,60+0,55+0,65)*0,20 +1,70*0,20*2+1,70*0,35*2</t>
  </si>
  <si>
    <t>m.č. 219</t>
  </si>
  <si>
    <t>(1,46+0,15)*3,40</t>
  </si>
  <si>
    <t>m.č. 222</t>
  </si>
  <si>
    <t>(1,85+1,35)*3,40</t>
  </si>
  <si>
    <t>m.č. 223</t>
  </si>
  <si>
    <t>(1,88+0,98+0,65)*3,40</t>
  </si>
  <si>
    <t>=</t>
  </si>
  <si>
    <t>odpočet obkladů na zdivo - výměra z pol. montáž keramických obkladů;   -37,557</t>
  </si>
  <si>
    <t>629991011</t>
  </si>
  <si>
    <t>Zakrytí výplní otvorů a svislých ploch fólií přilepenou lepící páskou</t>
  </si>
  <si>
    <t>zakrývání oken</t>
  </si>
  <si>
    <t>1,25*2,60*4+0,90*2,60+0,60*1,70*3</t>
  </si>
  <si>
    <t>(5,18+4,00)*3,70</t>
  </si>
  <si>
    <t>dřevěné prvky v m.č. 214;   (4,00+5,18)*3,70 -1,25*2,60*7</t>
  </si>
  <si>
    <t>zakrývání dveří</t>
  </si>
  <si>
    <t>2,60*2,70*2</t>
  </si>
  <si>
    <t>1,00*2,00*2*13</t>
  </si>
  <si>
    <t>1,00*2,00*2</t>
  </si>
  <si>
    <t>1,30*2,50*3</t>
  </si>
  <si>
    <t>612315302</t>
  </si>
  <si>
    <t>Vápenná štuková omítka ostění nebo nadpraží</t>
  </si>
  <si>
    <t>vstupní portál;   (3,15+0,30*2)*0,30</t>
  </si>
  <si>
    <t>621325100_1</t>
  </si>
  <si>
    <t>Oprava vnější omítky podhledu verandy - včetně nátěru</t>
  </si>
  <si>
    <t>6,95*1,45</t>
  </si>
  <si>
    <t>632400001_1</t>
  </si>
  <si>
    <t>Vyrovnání podlah pod nové nášlapné vrstvy</t>
  </si>
  <si>
    <t>původní m.č. 216 až 222</t>
  </si>
  <si>
    <t>10,36+4,32+1,55+1,72+1,61+1,88+1,11</t>
  </si>
  <si>
    <t>původní m.č. 201 - část;   11,44</t>
  </si>
  <si>
    <t>původní m.č. 202, 213, 211</t>
  </si>
  <si>
    <t>63,45+9,23+27,57</t>
  </si>
  <si>
    <t>632400001_2</t>
  </si>
  <si>
    <t>Zvýšení podlahy ve sprchovém koutě o 200 mm</t>
  </si>
  <si>
    <t>1,35*(0,78+0,10)</t>
  </si>
  <si>
    <t>949101112</t>
  </si>
  <si>
    <t>Lešení pomocné pro objekty pozemních staveb s lešeňovou podlahou v do 3,5 m zatížení do 150 kg/m2</t>
  </si>
  <si>
    <t>m.č. 201;   11,44</t>
  </si>
  <si>
    <t>m.č. 202;   65,12</t>
  </si>
  <si>
    <t>m.č. 203;   12,05</t>
  </si>
  <si>
    <t>m.č. 204;   12,11</t>
  </si>
  <si>
    <t>m.č. 205;   29,75</t>
  </si>
  <si>
    <t>m.č. 212;   11,78</t>
  </si>
  <si>
    <t>m.č. 213;   6,48</t>
  </si>
  <si>
    <t>m.č. 214;   37,02</t>
  </si>
  <si>
    <t>m.č. 215;   8,63</t>
  </si>
  <si>
    <t>m.č. 216;   2,82</t>
  </si>
  <si>
    <t>m.č. 217;   1,44</t>
  </si>
  <si>
    <t>m.č. 218;   1,38</t>
  </si>
  <si>
    <t>m.č. 219;   2,81</t>
  </si>
  <si>
    <t>m.č. 220;   2,49</t>
  </si>
  <si>
    <t>m.č. 221;   1,31</t>
  </si>
  <si>
    <t>m.č. 222;   2,5</t>
  </si>
  <si>
    <t>m.č. 223;   1,79</t>
  </si>
  <si>
    <t>943211111</t>
  </si>
  <si>
    <t>Montáž lešení prostorového rámového lehkého s podlahami zatížení do 200 kg/m2 v do 10 m</t>
  </si>
  <si>
    <t>pro podhled verandy</t>
  </si>
  <si>
    <t>6,95*4,25*5,30</t>
  </si>
  <si>
    <t>943211211</t>
  </si>
  <si>
    <t>Příplatek k lešení prostorovému rámovému lehkému s podlahami v do 10 m za první a ZKD den použití</t>
  </si>
  <si>
    <t>156,549*14</t>
  </si>
  <si>
    <t>943211811</t>
  </si>
  <si>
    <t>Demontáž lešení prostorového rámového lehkého s podlahami zatížení do 200 kg/m2 v do 10 m</t>
  </si>
  <si>
    <t>941311112</t>
  </si>
  <si>
    <t>Montáž lešení řadového modulového lehkého zatížení do 200 kg/m2 š do 0,9 m v do 25 m</t>
  </si>
  <si>
    <t>(4,25+1,00+6,95+1,00)*10,5</t>
  </si>
  <si>
    <t>941311211</t>
  </si>
  <si>
    <t>Příplatek k lešení řadovému modulovému lehkému š 0,9 m v do 25 m za první a ZKD den použití</t>
  </si>
  <si>
    <t>138,60*60</t>
  </si>
  <si>
    <t>941311812</t>
  </si>
  <si>
    <t>Demontáž lešení řadového modulového lehkého zatížení do 200 kg/m2 š do 0,9 m v do 25 m</t>
  </si>
  <si>
    <t>952901111</t>
  </si>
  <si>
    <t>Vyčištění budov bytové a občanské výstavby při výšce podlaží do 4 m</t>
  </si>
  <si>
    <t>celé podlaží;   542,4</t>
  </si>
  <si>
    <t>775511810</t>
  </si>
  <si>
    <t>Demontáž podlah vlysových přibíjených s lištami přibíjenými</t>
  </si>
  <si>
    <t>m.č. 204;   (4,435+2,80)*2-0,80*2</t>
  </si>
  <si>
    <t>m.č. 205;   (6,26+0,34*2+4,73)*2-0,80</t>
  </si>
  <si>
    <t>968062455</t>
  </si>
  <si>
    <t>Vybourání dřevěných dveřních zárubní pl do 2 m2</t>
  </si>
  <si>
    <t>0,60*2,00*5</t>
  </si>
  <si>
    <t>0,80*2,00*5</t>
  </si>
  <si>
    <t>968062456</t>
  </si>
  <si>
    <t>Vybourání dřevěných dveřních zárubní pl přes 2 m2</t>
  </si>
  <si>
    <t>vstupní portál;   1,45*2,00</t>
  </si>
  <si>
    <t>974031666</t>
  </si>
  <si>
    <t>Vysekání rýh ve zdivu cihelném pro vtahování nosníků hl do 150 mm v do 250 mm</t>
  </si>
  <si>
    <t>m</t>
  </si>
  <si>
    <t>vstupní portál;   3,45*2</t>
  </si>
  <si>
    <t>971035641</t>
  </si>
  <si>
    <t>Vybourání otvorů ve zdivu cihelném pl do 4 m2 na MC tl do 300 mm</t>
  </si>
  <si>
    <t>vstupní portál;   2,90*2,65*0,30-1,45*2,00*0,30</t>
  </si>
  <si>
    <t>967031132</t>
  </si>
  <si>
    <t>Přisekání rovných ostění v cihelném zdivu na MV nebo MVC</t>
  </si>
  <si>
    <t>vstupní portál;   (2,90+2*2,65)*0,30</t>
  </si>
  <si>
    <t>975022241</t>
  </si>
  <si>
    <t>Podchycení nadzákladového zdiva tl do 450 mm dřevěnou výztuhou v do 3 m dl podchycení do 3 m</t>
  </si>
  <si>
    <t>vstupní portál;   4,00*2</t>
  </si>
  <si>
    <t>962031132</t>
  </si>
  <si>
    <t>Bourání příček z cihel pálených na MVC tl do 100 mm</t>
  </si>
  <si>
    <t>(1,61+2,20*2)*3,90-0,60*1,97*3</t>
  </si>
  <si>
    <t>(3,80+1,35*3)*3,90-0,60*1,97*3</t>
  </si>
  <si>
    <t>(2,80+5,90+5,53+1,19)*3,90-(0,80*1,97*2+0,78*2,00)</t>
  </si>
  <si>
    <t>6,15*3,90-0,80*1,97</t>
  </si>
  <si>
    <t>962031133</t>
  </si>
  <si>
    <t>Bourání příček z cihel pálených na MVC tl do 150 mm</t>
  </si>
  <si>
    <t>(3,73+1,13+2,40)*3,90-1,13*2,45</t>
  </si>
  <si>
    <t>1,72*3,90-0,80*1,97</t>
  </si>
  <si>
    <t>971033631</t>
  </si>
  <si>
    <t>Vybourání otvorů ve zdivu cihelném pl do 4 m2 na MVC nebo MV tl do 150 mm</t>
  </si>
  <si>
    <t>1,00*2,40</t>
  </si>
  <si>
    <t>781471810</t>
  </si>
  <si>
    <t>Demontáž obkladů z obkladaček keramických kladených do malty</t>
  </si>
  <si>
    <t>(1,00+1,61)*2*2,00-0,60*1,97</t>
  </si>
  <si>
    <t>(1,20+1,61)*2*2,00-0,60*1,97</t>
  </si>
  <si>
    <t>(1,35*3+0,88+1,41+1,21)*2*2,00-0,60*1,97*5</t>
  </si>
  <si>
    <t>(2,20+1,99)*2*2,00-0,60*1,97*3</t>
  </si>
  <si>
    <t>(1,73+0,60)*1,50</t>
  </si>
  <si>
    <t>771571810</t>
  </si>
  <si>
    <t>Demontáž podlah z dlaždic keramických kladených do malty</t>
  </si>
  <si>
    <t>770201800_1</t>
  </si>
  <si>
    <t>Vybourání ostatních nášlapných vrstev podlah</t>
  </si>
  <si>
    <t>762510879_1</t>
  </si>
  <si>
    <t>Demontáž konstrukce podlahové z desek cementotřískových</t>
  </si>
  <si>
    <t>původní m.č. 202;   63,45</t>
  </si>
  <si>
    <t>763131800_1</t>
  </si>
  <si>
    <t>Demontáž stávajících podhledů</t>
  </si>
  <si>
    <t>odhad;   90,00</t>
  </si>
  <si>
    <t>978011121</t>
  </si>
  <si>
    <t>Otlučení (osekání) vnitřní vápenné nebo vápenocementové omítky stropů v rozsahu do 10 %</t>
  </si>
  <si>
    <t>dle oprav omítek;   67,722</t>
  </si>
  <si>
    <t>978013141</t>
  </si>
  <si>
    <t>Otlučení (osekání) vnitřní vápenné nebo vápenocementové omítky stěn v rozsahu do 30 %</t>
  </si>
  <si>
    <t>dle oprav omítek;   356,915</t>
  </si>
  <si>
    <t>978013191</t>
  </si>
  <si>
    <t>Otlučení (osekání) vnitřní vápenné nebo vápenocementové omítky stěn v rozsahu do 100 %</t>
  </si>
  <si>
    <t>pod obklady na zdivo</t>
  </si>
  <si>
    <t>((1,82+1,08)*2+2,12+1,38)*2,06</t>
  </si>
  <si>
    <t>(0,60+0,55+0,65)*0,20 +0,75*0,20*2*3</t>
  </si>
  <si>
    <t>(1,46+0,15)*2,06</t>
  </si>
  <si>
    <t>(1,85+1,35)*2,06</t>
  </si>
  <si>
    <t>(1,88+0,98+0,65)*2,06</t>
  </si>
  <si>
    <t>997013213</t>
  </si>
  <si>
    <t>Vnitrostaveništní doprava suti a vybouraných hmot pro budovy v do 12 m ručně</t>
  </si>
  <si>
    <t>997013511</t>
  </si>
  <si>
    <t>Odvoz suti a vybouraných hmot z meziskládky na skládku do 1 km s naložením a se složením</t>
  </si>
  <si>
    <t>997013509</t>
  </si>
  <si>
    <t>Příplatek k odvozu suti a vybouraných hmot na skládku ZKD 1 km přes 1 km</t>
  </si>
  <si>
    <t>celkem 20 km</t>
  </si>
  <si>
    <t>50,224*19</t>
  </si>
  <si>
    <t>997013831</t>
  </si>
  <si>
    <t>Poplatek za uložení na skládce (skládkovné) stavebního odpadu směsného kód odpadu 170 904</t>
  </si>
  <si>
    <t>998018002</t>
  </si>
  <si>
    <t>Přesun hmot ruční pro budovy v do 12 m</t>
  </si>
  <si>
    <t>763131411</t>
  </si>
  <si>
    <t>SDK podhled desky 1xA 12,5 bez TI dvouvrstvá spodní kce profil CD+UD</t>
  </si>
  <si>
    <t>m.č. 202;   8,80*2,80</t>
  </si>
  <si>
    <t>m.č. 214 - kuchyňka;   3,29*2,40+1,25*0,75*2</t>
  </si>
  <si>
    <t>763131451</t>
  </si>
  <si>
    <t>SDK podhled deska 1xH2 12,5 bez TI dvouvrstvá spodní kce profil CD+UD</t>
  </si>
  <si>
    <t>763131700_1</t>
  </si>
  <si>
    <t>Sufita pro nepřímé osvětlení</t>
  </si>
  <si>
    <t>m.č. 202;   (8,80+2,80)*2</t>
  </si>
  <si>
    <t>763131714</t>
  </si>
  <si>
    <t>SDK podhled základní penetrační nátěr</t>
  </si>
  <si>
    <t>103,161+16,54</t>
  </si>
  <si>
    <t>23,20*(0,10*2+0,15*2)</t>
  </si>
  <si>
    <t>763211315_1</t>
  </si>
  <si>
    <t>Sádrovláknitá příčka tl 155 mm na systémové profily včetně izolace - akustická, EI 90</t>
  </si>
  <si>
    <t>m.č. 212 - 214</t>
  </si>
  <si>
    <t>(2,635+2,40*2+0,155*2+3,29)*3,90</t>
  </si>
  <si>
    <t>-0,80*1,97*2</t>
  </si>
  <si>
    <t>m.č. 204, 205</t>
  </si>
  <si>
    <t>(6,29+2,50)*3,90</t>
  </si>
  <si>
    <t>-(0,80*1,97*2</t>
  </si>
  <si>
    <t>763211125_1</t>
  </si>
  <si>
    <t>Sádrovláknitá příčka tl 100 mm na systémové profily včetně izolace</t>
  </si>
  <si>
    <t>m.č. 213</t>
  </si>
  <si>
    <t>((1,905+0,10)*2+3,39)*3,90</t>
  </si>
  <si>
    <t>-0,80*1,97</t>
  </si>
  <si>
    <t>m.č. 223, 215</t>
  </si>
  <si>
    <t>(3,15+0,98)*3,90</t>
  </si>
  <si>
    <t>-(0,80+0,70)*1,97</t>
  </si>
  <si>
    <t>m.č. 219, 222</t>
  </si>
  <si>
    <t>(1,46+0,20+1,35*2)*3,90</t>
  </si>
  <si>
    <t>-(0,70*1,97*2+0,70*2,00)</t>
  </si>
  <si>
    <t>m.č. 220, 221</t>
  </si>
  <si>
    <t>(1,38+0,10+1,82+1,08)*3,90</t>
  </si>
  <si>
    <t>-0,70*1,97</t>
  </si>
  <si>
    <t>763211216_1</t>
  </si>
  <si>
    <t>Sádrovláknitá příčka tl 150 mm na systémové profily včetně izolace</t>
  </si>
  <si>
    <t>m.č. 216</t>
  </si>
  <si>
    <t>2,12*3,90</t>
  </si>
  <si>
    <t>763213111_1</t>
  </si>
  <si>
    <t>Sádrovláknitá příčka instalační tl 200 mm na systémové profily včetně izolace</t>
  </si>
  <si>
    <t>m.č. 219 - 222</t>
  </si>
  <si>
    <t>1,85*3,90</t>
  </si>
  <si>
    <t>763221210_1</t>
  </si>
  <si>
    <t>Sádrovláknitá stěna předsazená tl 125 mm na systémové profily</t>
  </si>
  <si>
    <t>m.č. 217, 218;   2,12*(1,50+0,15)</t>
  </si>
  <si>
    <t>m.č. 220;   1,82*(1,50+0,15)</t>
  </si>
  <si>
    <t>m.č. 221;   0,85*(1,50+0,15)</t>
  </si>
  <si>
    <t>763221200_2</t>
  </si>
  <si>
    <t>Sádrovláknitá stěna předsazená tl 220 mm na systémové profily včetně izolace</t>
  </si>
  <si>
    <t>předstěna u výtahu tl. 220 mm</t>
  </si>
  <si>
    <t>1,76*3,90</t>
  </si>
  <si>
    <t>763111717</t>
  </si>
  <si>
    <t>SDK příčka základní penetrační nátěr</t>
  </si>
  <si>
    <t>74,165+68,985+6,889+7,215</t>
  </si>
  <si>
    <t>763121714</t>
  </si>
  <si>
    <t>SDK stěna předsazená základní penetrační nátěr</t>
  </si>
  <si>
    <t>7,903+6,864</t>
  </si>
  <si>
    <t>998763402</t>
  </si>
  <si>
    <t>Přesun hmot procentní pro sádrokartonové konstrukce v objektech v do 12 m</t>
  </si>
  <si>
    <t>%</t>
  </si>
  <si>
    <t>P 01</t>
  </si>
  <si>
    <t>Dělicí a čelní stěna s dveřmi ze systému příček lamino - m.č. 217, 218 - délka 2120 +1500 mm, včetně 2x dveře</t>
  </si>
  <si>
    <t>kus</t>
  </si>
  <si>
    <t>P 02</t>
  </si>
  <si>
    <t>Čelní stěna s dveřmi ze systému příček lamino - m.č. 221 - délka 1380 mm, včetně 1x dveře</t>
  </si>
  <si>
    <t>764004803</t>
  </si>
  <si>
    <t>Demontáž podokapního žlabu k dalšímu použití - včetně kotlíku</t>
  </si>
  <si>
    <t>764004863</t>
  </si>
  <si>
    <t>Demontáž svodu k dalšímu použití</t>
  </si>
  <si>
    <t>764501103</t>
  </si>
  <si>
    <t>Montáž žlabu podokapního půlkulatého</t>
  </si>
  <si>
    <t>764501104</t>
  </si>
  <si>
    <t>Montáž čela pro podokapní půlkulatý žlab</t>
  </si>
  <si>
    <t>764501105</t>
  </si>
  <si>
    <t>Montáž háku pro podokapní půlkulatý žlab</t>
  </si>
  <si>
    <t>764501108</t>
  </si>
  <si>
    <t>Montáž kotlíku oválného (trychtýřového) pro podokapní žlab</t>
  </si>
  <si>
    <t>764501107</t>
  </si>
  <si>
    <t>Montáž rohu nebo koutu pro podokapní půlkulatý žlab</t>
  </si>
  <si>
    <t>764508131</t>
  </si>
  <si>
    <t>Montáž kruhového svodu</t>
  </si>
  <si>
    <t>764508132</t>
  </si>
  <si>
    <t>Montáž objímky kruhového svodu</t>
  </si>
  <si>
    <t>764508134</t>
  </si>
  <si>
    <t>Montáž horního dvojitého kolena kruhového svodu</t>
  </si>
  <si>
    <t>764508136</t>
  </si>
  <si>
    <t>Montáž odskoku kruhového svodu</t>
  </si>
  <si>
    <t>764508133</t>
  </si>
  <si>
    <t>Montáž odbočky kruhového svodu</t>
  </si>
  <si>
    <t>764 01</t>
  </si>
  <si>
    <t>Dodávka potřebného materiálu při úpravách klempířských prvků - např. háky, objímky, spojovací materiál ...</t>
  </si>
  <si>
    <t>kpl</t>
  </si>
  <si>
    <t>998764202</t>
  </si>
  <si>
    <t>Přesun hmot procentní pro konstrukce klempířské v objektech v do 12 m</t>
  </si>
  <si>
    <t>O_217</t>
  </si>
  <si>
    <t xml:space="preserve">Obnova nátěru okna v m.č. 218 - lesklý email na vnitřní viditelné ploše rámu </t>
  </si>
  <si>
    <t>O_218</t>
  </si>
  <si>
    <t>O_221</t>
  </si>
  <si>
    <t xml:space="preserve">Obnova nátěru okna v m.č. 221 - lesklý email na vnitřní viditelné ploše rámu </t>
  </si>
  <si>
    <t>998766202</t>
  </si>
  <si>
    <t>Přesun hmot procentní pro konstrukce truhlářské v objektech v do 12 m</t>
  </si>
  <si>
    <t>D_201</t>
  </si>
  <si>
    <t>Vstupní stěna s dveřmi - rozměr 2580x2640 mm, z toho dveře 900x2500 mm</t>
  </si>
  <si>
    <t>D_204.1</t>
  </si>
  <si>
    <t>Dveře kazetové - rozměr 800/1970 mm s patentní vložkou, bílé</t>
  </si>
  <si>
    <t>D_204.2</t>
  </si>
  <si>
    <t>Frézovaná truhlářská zárubeň - bílá</t>
  </si>
  <si>
    <t>D_204.3</t>
  </si>
  <si>
    <t>Kování mosazné, klika / klika</t>
  </si>
  <si>
    <t>D_205.1</t>
  </si>
  <si>
    <t>D_205.2</t>
  </si>
  <si>
    <t>D_205.3</t>
  </si>
  <si>
    <t>D_206.0</t>
  </si>
  <si>
    <t>Demontáž stávajícího dveřního křídla do m. 206, včetně likvidace odpadu</t>
  </si>
  <si>
    <t>D_206.1</t>
  </si>
  <si>
    <t>D_206.2</t>
  </si>
  <si>
    <t>Repase stávající zárubně do m. 206, nová povrchová úprava - bílá</t>
  </si>
  <si>
    <t>D_206.3</t>
  </si>
  <si>
    <t>D_212.1</t>
  </si>
  <si>
    <t>Dveře kazetové - rozměr 800/1970 s patentní vložkou, bílé</t>
  </si>
  <si>
    <t>D_212.2</t>
  </si>
  <si>
    <t>D_212.3</t>
  </si>
  <si>
    <t>D_213.1</t>
  </si>
  <si>
    <t>Dveře kazetové - rozměr 900/1970 mm s patentní vložkou, bílé</t>
  </si>
  <si>
    <t>D_213.2</t>
  </si>
  <si>
    <t>D_213.3</t>
  </si>
  <si>
    <t>D_214.1</t>
  </si>
  <si>
    <t>D_214.2</t>
  </si>
  <si>
    <t>D_214.3</t>
  </si>
  <si>
    <t>D_215.1</t>
  </si>
  <si>
    <t>D_215.2</t>
  </si>
  <si>
    <t>D_215.3</t>
  </si>
  <si>
    <t>D_216.1</t>
  </si>
  <si>
    <t>Dveře kazetové - rozměr 700/1970 mm s patentní vložkou, bílé</t>
  </si>
  <si>
    <t>D_216.2</t>
  </si>
  <si>
    <t>D_216.3</t>
  </si>
  <si>
    <t>D_219.1</t>
  </si>
  <si>
    <t>D_219.2</t>
  </si>
  <si>
    <t>D_219.3</t>
  </si>
  <si>
    <t>D_220.1</t>
  </si>
  <si>
    <t>D_220.2</t>
  </si>
  <si>
    <t>D_220.3</t>
  </si>
  <si>
    <t>D_222.01.1</t>
  </si>
  <si>
    <t>D_222.01.2</t>
  </si>
  <si>
    <t>D_222.01.3</t>
  </si>
  <si>
    <t>Kování mosazné, se zajištěním pro WC</t>
  </si>
  <si>
    <t>D_222.02</t>
  </si>
  <si>
    <t xml:space="preserve">Skleněné bezrámové dveře - rozměr 700x2000 mm - do sprch.boxu </t>
  </si>
  <si>
    <t>D_223.1</t>
  </si>
  <si>
    <t>D_223.2</t>
  </si>
  <si>
    <t>D_223.3</t>
  </si>
  <si>
    <t>O_214</t>
  </si>
  <si>
    <t>Repase stávajících oken včetně přesklení a silikon. tenkostěnného okenního těsnění
- rozměr okna 1250x2600 mm</t>
  </si>
  <si>
    <t>Z_214</t>
  </si>
  <si>
    <t>Venkovní žaluzie pro okna v m.č. 214
- rozměr okna 1250x260 mm</t>
  </si>
  <si>
    <t>VI_01</t>
  </si>
  <si>
    <t xml:space="preserve">Repase stávajících dřevěných prvků v m.č. 214 - interier
- broušení, tmelení, zákl. nátěr a lesklý email RAL 9003 </t>
  </si>
  <si>
    <t>stěny zevnitř</t>
  </si>
  <si>
    <t>(4,00+5,18+1,52)*3,90 -1,25*2,60*7</t>
  </si>
  <si>
    <t>VE_01</t>
  </si>
  <si>
    <t>Repase opláštění stávajících dřevěných prvků - stěny verandy
- rozebrání a dílenská repase
- náhrady novými prvky - kopiemi v rozsahu 20 %
- broušení, tmelení, zákadní nátěr,  vnější email RAL 6019</t>
  </si>
  <si>
    <t>stěny vně</t>
  </si>
  <si>
    <t>(6,95+4,25)*(0,25+3,89+0,40+0,25)</t>
  </si>
  <si>
    <t>odpočet oken;   -1,25*2,60*7</t>
  </si>
  <si>
    <t>VE_02</t>
  </si>
  <si>
    <t>Repase opláštění stávajících dřevěných prvků - podhled verandy
- rozebrání a dílenská repase
- náhrady novými prvky - kopiemi v rozsahu 20 %
- broušení, tmelení, zákadní nátěr,  vnější email RAL 6019</t>
  </si>
  <si>
    <t xml:space="preserve">podled vně </t>
  </si>
  <si>
    <t>6,95*2,80</t>
  </si>
  <si>
    <t>VE_03</t>
  </si>
  <si>
    <t>Oprava ocelových prvků verandy
- kontrola, revize, oprava
- odrezivění, 2x základní a vrchní venkovní email RAL 7011</t>
  </si>
  <si>
    <t>771591111</t>
  </si>
  <si>
    <t>Podlahy penetrace podkladu</t>
  </si>
  <si>
    <t>771990112</t>
  </si>
  <si>
    <t>Vyrovnání podkladu samonivelační stěrkou tl 4 mm pevnosti 30 Mpa</t>
  </si>
  <si>
    <t>711493110_1</t>
  </si>
  <si>
    <t>Hydroizolace stěrková pod dlažbou</t>
  </si>
  <si>
    <t>m.č. 217, 218;   1,44+1,38</t>
  </si>
  <si>
    <t>m.č. 222;   2,50</t>
  </si>
  <si>
    <t>vytažení na stěny;  41,0*0,10</t>
  </si>
  <si>
    <t>771574312</t>
  </si>
  <si>
    <t>Montáž podlah keramických režných hladkých lepených flexi lepidlem do 12 ks/ m2</t>
  </si>
  <si>
    <t>771 01</t>
  </si>
  <si>
    <t>Keramická dlažba 300x300 mm tmavě šedá (alt. šedobéžová - písková) - dodávka</t>
  </si>
  <si>
    <t>771591190_1</t>
  </si>
  <si>
    <t>Příplatek k podlahám za dlažbu ve spádu</t>
  </si>
  <si>
    <t>771591100_1</t>
  </si>
  <si>
    <t>Rohový profil v podlaze nerez ve sprchovém koutě, dl. 700 mm - dodávka a montáž</t>
  </si>
  <si>
    <t>771591171_1</t>
  </si>
  <si>
    <t>Profil přechodový pro přechod dlažby s jinou podlahou</t>
  </si>
  <si>
    <t>998771202</t>
  </si>
  <si>
    <t>Přesun hmot procentní pro podlahy z dlaždic v objektech v do 12 m</t>
  </si>
  <si>
    <t>775990112_1</t>
  </si>
  <si>
    <t>775511571_1</t>
  </si>
  <si>
    <t>Podlahy z vlysů lepených, tl do 22 mm</t>
  </si>
  <si>
    <t>nové vlýsky</t>
  </si>
  <si>
    <t>m.č. 214 - kuchyňka;   3,29*2,40+(3,29-0,78)*0,75</t>
  </si>
  <si>
    <t>775591319</t>
  </si>
  <si>
    <t>Podlahy dřevěné, celkové lakování s mezibroušením - nové vlýsky</t>
  </si>
  <si>
    <t>775511570_1</t>
  </si>
  <si>
    <t>Oprava vlysových podlah včetně broušení a nové povrchové úpravy - včetně demontáže původních lišt</t>
  </si>
  <si>
    <t>m.č. 214 - bez kuchyňky</t>
  </si>
  <si>
    <t>odpočet kuchyňky</t>
  </si>
  <si>
    <t>- 3,29*2,40+(3,29-0,78)*0,75</t>
  </si>
  <si>
    <t>775413320</t>
  </si>
  <si>
    <t>Montáž soklíku ze dřeva tvrdého nebo měkkého připevněného vruty s přetmelením</t>
  </si>
  <si>
    <t>k novým</t>
  </si>
  <si>
    <t>m.č. 212;   (2,635+4,46+0,34)*2-0,80</t>
  </si>
  <si>
    <t>m.č. 214 - kuchyňka;   (3,29+2,40+0,75*2)*2-(3,29-0,78)</t>
  </si>
  <si>
    <t>m.č. 215;   (5,75+1,50)*2-(0,70*4+0,80)</t>
  </si>
  <si>
    <t>k opravovaným</t>
  </si>
  <si>
    <t>(6,703+4,00+0,45)*2-(3,29-0,78)</t>
  </si>
  <si>
    <t>775 01</t>
  </si>
  <si>
    <t>Sokl k vlýskám z tvrdého dřeva, rozměr cca 15x50 mm - dodávka</t>
  </si>
  <si>
    <t>775429121_1</t>
  </si>
  <si>
    <t>Profil přechodový pro přechod dřevěné podlahy s povlakovou podlahou - dveře jednokřídlové</t>
  </si>
  <si>
    <t>775429121_2</t>
  </si>
  <si>
    <t>Profil přechodový pro přechod dřevěné podlahy s povlakovou podlahou - dveře dvoukřídlové</t>
  </si>
  <si>
    <t>998775202</t>
  </si>
  <si>
    <t>Přesun hmot procentní pro podlahy dřevěné v objektech v do 12 m</t>
  </si>
  <si>
    <t>776111311</t>
  </si>
  <si>
    <t>Vysátí podkladu povlakových podlah</t>
  </si>
  <si>
    <t>pod koberec</t>
  </si>
  <si>
    <t>pod PVC</t>
  </si>
  <si>
    <t>776141121</t>
  </si>
  <si>
    <t>Vyrovnání podkladu povlakových podlah stěrkou pevnosti 30 MPa tl 3 mm</t>
  </si>
  <si>
    <t>776121321</t>
  </si>
  <si>
    <t>Vodou ředitelná penetrace savého podkladu povlakových podlah neředěná</t>
  </si>
  <si>
    <t>776211111</t>
  </si>
  <si>
    <t>Lepení textilních pásů</t>
  </si>
  <si>
    <t>776 01</t>
  </si>
  <si>
    <t>Koberec zátěžový jednobarevný ve čtvercích - dodávka</t>
  </si>
  <si>
    <t>776221211</t>
  </si>
  <si>
    <t>Lepení čtverců z PVC standardním lepidlem</t>
  </si>
  <si>
    <t>776223112</t>
  </si>
  <si>
    <t>Spoj povlakových podlahovin z PVC svařováním za studena</t>
  </si>
  <si>
    <t>m.č. 213;   6,48*3,5</t>
  </si>
  <si>
    <t>776 02</t>
  </si>
  <si>
    <t>PVC ve čtvercích - dodávka</t>
  </si>
  <si>
    <t>776212100_1</t>
  </si>
  <si>
    <t>Položení čistící zóny textilní</t>
  </si>
  <si>
    <t>776 04</t>
  </si>
  <si>
    <t>Čistící zóna textilní - dodávka</t>
  </si>
  <si>
    <t>sokl ke koberci dřevěný cca 15/50 mm</t>
  </si>
  <si>
    <t>(6,23+10,43+3,862+2,448+2,448)*2-(0,80*6+0,90+1,22+1,26+1,24+0,80)</t>
  </si>
  <si>
    <t>Sokl k PVC  dřevěný cca 15/50 mm</t>
  </si>
  <si>
    <t>m.č. 213;   (3,39+1,905)*2-0,80</t>
  </si>
  <si>
    <t>sokl k čistící zóně dřevěný cca 15/50 mm</t>
  </si>
  <si>
    <t>m.č. 201;   11,55-0,90</t>
  </si>
  <si>
    <t>776 03</t>
  </si>
  <si>
    <t>Sokl k povlakovým podlahácm z tvrdého dřeva, rozměr cca 15x50 mm - dodávka</t>
  </si>
  <si>
    <t>776421312_1</t>
  </si>
  <si>
    <t>Profil přechodový pro přechod PVC a koberce</t>
  </si>
  <si>
    <t>998776202</t>
  </si>
  <si>
    <t>Přesun hmot procentní pro podlahy povlakové v objektech v do 12 m</t>
  </si>
  <si>
    <t>781474211</t>
  </si>
  <si>
    <t>Montáž obkladů vnitřních keramických hladkých do 35 ks/m2 lepených flexibilním lepidlem</t>
  </si>
  <si>
    <t>na sv. desky</t>
  </si>
  <si>
    <t>-0,70*1,97*2</t>
  </si>
  <si>
    <t>(1,46+2,00+1,85)*2,06 -0,70*1,97</t>
  </si>
  <si>
    <t>(1,85+1,35*3)*2,06 -(0,70*1,97+0,60*2,00*2)</t>
  </si>
  <si>
    <t>(1,52+0,98)*2,06 -0,70*1,97</t>
  </si>
  <si>
    <t>horní hrana předstěn</t>
  </si>
  <si>
    <t>m.č. 217, 218;   2,12*0,15</t>
  </si>
  <si>
    <t>m.č. 220;   1,82*0,15</t>
  </si>
  <si>
    <t>m.č. 221;   0,85*0,15</t>
  </si>
  <si>
    <t>na zdivo</t>
  </si>
  <si>
    <t>781 01</t>
  </si>
  <si>
    <t>Obklady keramické 150x300 mm - dodávka</t>
  </si>
  <si>
    <t>781494110_1</t>
  </si>
  <si>
    <t>Nerezové profily rohové lepené flexibilním lepidlem</t>
  </si>
  <si>
    <t>m.č. 217, 218;   2,12</t>
  </si>
  <si>
    <t>m.č. 220;   1,82</t>
  </si>
  <si>
    <t>m.č. 221;   0,85</t>
  </si>
  <si>
    <t>svislé hrany</t>
  </si>
  <si>
    <t>2,10*5</t>
  </si>
  <si>
    <t>ostění</t>
  </si>
  <si>
    <t>0,75*4</t>
  </si>
  <si>
    <t>781495111</t>
  </si>
  <si>
    <t>Penetrace podkladu vnitřních obkladů</t>
  </si>
  <si>
    <t>998781202</t>
  </si>
  <si>
    <t>Přesun hmot procentní pro obklady keramické v objektech v do 12 m</t>
  </si>
  <si>
    <t>784111003</t>
  </si>
  <si>
    <t>Oprášení (ometení ) podkladu v místnostech výšky do 5,00 m - výměra je skutečně malovaná plocha</t>
  </si>
  <si>
    <t>dle oprav omítek</t>
  </si>
  <si>
    <t>stropy;   67,722</t>
  </si>
  <si>
    <t>stěny;   356,915</t>
  </si>
  <si>
    <t>784111013</t>
  </si>
  <si>
    <t>Obroušení podkladu omítnutého v místnostech výšky do 5,00 m - výměra je skutečně malovaná plocha</t>
  </si>
  <si>
    <t>784121003</t>
  </si>
  <si>
    <t>Oškrabání malby v mísnostech výšky do 5,00 m - výměra je skutečně malovaná plocha</t>
  </si>
  <si>
    <t>784121013</t>
  </si>
  <si>
    <t>Rozmývání podkladu po oškrabání malby v místnostech výšky do 5,00 m - výměra je skutečně malovaná plocha</t>
  </si>
  <si>
    <t>784151033</t>
  </si>
  <si>
    <t>Dvojnásobné izolování skvrn syntetickými barvami v místnostech výšky do 5,00 m</t>
  </si>
  <si>
    <t>stěny</t>
  </si>
  <si>
    <t>m.č. 214 - 15 %</t>
  </si>
  <si>
    <t>(4,00+6,703)*2*3,70 *0,15</t>
  </si>
  <si>
    <t>otvory;    -(1,25*2,50*2 +0,80*2,00 +4,00*2,60+5,18*2,60) *0,15</t>
  </si>
  <si>
    <t>ostění;   (1,20+2,20*2)*0,45 *0,15</t>
  </si>
  <si>
    <t>strop</t>
  </si>
  <si>
    <t>m.č. 214 bez kuchyňky</t>
  </si>
  <si>
    <t>37,02- (3,29*2,40+(3,29-0,78)*0,75) *0,15</t>
  </si>
  <si>
    <t>784221103</t>
  </si>
  <si>
    <t>Dvojnásobné bílé malby  ze směsí za sucha dobře otěruvzdorných v místnostech do 5,00 m - jasně bílá</t>
  </si>
  <si>
    <t>na stávající omítky - výměra dle oprav omítek</t>
  </si>
  <si>
    <t>67,722+356,915</t>
  </si>
  <si>
    <t>na sádrovláknité příčky a předstěny;   157,254*2+14,767</t>
  </si>
  <si>
    <t>odpočet obkladů;   -38,824</t>
  </si>
  <si>
    <t>na SDK podhledy;   131,301</t>
  </si>
  <si>
    <t>784171123</t>
  </si>
  <si>
    <t>Zakrytí vnitřních ploch  konstrukcí nebo prvků  v místnostech výšky do 5,00 m</t>
  </si>
  <si>
    <t>obklady;   76,381</t>
  </si>
  <si>
    <t>784171101</t>
  </si>
  <si>
    <t>Zakrytí vnitřních podlah včetně pozdějšího odkrytí</t>
  </si>
  <si>
    <t>11,44+65,12+12,11+29,75+11,78+6,48+37,02+8,63+2,82+1,44+1,38+2,81+2,49+1,31+2,50+1,79</t>
  </si>
  <si>
    <t>V 01</t>
  </si>
  <si>
    <t>Držák toaletního papíru - nerez</t>
  </si>
  <si>
    <t>m.č. 217, 218;   2</t>
  </si>
  <si>
    <t>m.č. 221;   1</t>
  </si>
  <si>
    <t>V 02</t>
  </si>
  <si>
    <t>Držák na papírové ručníky - nerez</t>
  </si>
  <si>
    <t>m.č. 219;   1</t>
  </si>
  <si>
    <t>m.č. 216;   1</t>
  </si>
  <si>
    <t>V 03</t>
  </si>
  <si>
    <t>Koš na papírové ručníky - nerez</t>
  </si>
  <si>
    <t>V 04</t>
  </si>
  <si>
    <t>Nástěnný mýdelník - nerez</t>
  </si>
  <si>
    <t>V 05.1</t>
  </si>
  <si>
    <t>Zrcadlo float bez rámu na celou šířku stěny cca 1800, v = 1200 - 2060 mm</t>
  </si>
  <si>
    <t>V 05.2</t>
  </si>
  <si>
    <t>Zrcadlo float bez rámu na celou šířku stěny cca 1000, v = 1200 - 2060 mm</t>
  </si>
  <si>
    <t>m.č. 222;   1</t>
  </si>
  <si>
    <t>V 05.3</t>
  </si>
  <si>
    <t>Zrcadlo float bez rámu na celou šířku stěny cca 1200, v = 1200 - 2060 mm</t>
  </si>
  <si>
    <t>V 06</t>
  </si>
  <si>
    <t>Štětka v pouzdru připevněném na stěně - nerez</t>
  </si>
  <si>
    <t>V 07</t>
  </si>
  <si>
    <t>Hygienická nádoba s víkem – nerez</t>
  </si>
  <si>
    <t>V 08</t>
  </si>
  <si>
    <t>Odpadkový koš - nerez</t>
  </si>
  <si>
    <t>V 09</t>
  </si>
  <si>
    <t>Háček na ručník v boxu - nerez</t>
  </si>
  <si>
    <t>m.č. 222;   2</t>
  </si>
  <si>
    <t>V 10</t>
  </si>
  <si>
    <t>Háček na oděvy mimo box - nerez</t>
  </si>
  <si>
    <t>m.č. 222;   4</t>
  </si>
  <si>
    <t>998725202</t>
  </si>
  <si>
    <t>Přesun hmot procentní pro zařizovací předměty v objektech v do 12 m</t>
  </si>
  <si>
    <t>SO 01.1</t>
  </si>
  <si>
    <t>Zdravotní technika - viz samostatný výkaz</t>
  </si>
  <si>
    <t>SO 01.2</t>
  </si>
  <si>
    <t>Vzduchotechnika - viz samostatný výkaz</t>
  </si>
  <si>
    <t>740</t>
  </si>
  <si>
    <t>Elektroinstalace silnoproudé a slaboproudé - viz samostatný výkaz</t>
  </si>
  <si>
    <t>ON</t>
  </si>
  <si>
    <t>013254000</t>
  </si>
  <si>
    <t>Dokumentace skutečného provedení stavby</t>
  </si>
  <si>
    <t>013294000_1</t>
  </si>
  <si>
    <t>Dílenská (dodavatelská) dokumentace</t>
  </si>
  <si>
    <t>030001000</t>
  </si>
  <si>
    <t>Zařízení staveniště</t>
  </si>
  <si>
    <t>045303000</t>
  </si>
  <si>
    <t>Koordinační činnost</t>
  </si>
  <si>
    <t>SO_01.1: Zdravotní technika</t>
  </si>
  <si>
    <t>Jedn. cena
dodávka</t>
  </si>
  <si>
    <t>Jedn. cena
montáž</t>
  </si>
  <si>
    <t>722</t>
  </si>
  <si>
    <t>Vnitřní vodovod</t>
  </si>
  <si>
    <t>722.1</t>
  </si>
  <si>
    <t>Rozvody studené vody</t>
  </si>
  <si>
    <t>722.1.01</t>
  </si>
  <si>
    <t>potrubí vodovodní tlakové plastové z PPR z PN 16 ,včetně tvarovek, upevňovacího, těsnícího a ostatního pomocného materiálu      D25</t>
  </si>
  <si>
    <t>722.1.02</t>
  </si>
  <si>
    <t>potrubí vodovodní tlakové plastové z PPR z PN 16 ,včetně tvarovek, upevňovacího, těsnícího a ostatního pomocného materiálu      D20</t>
  </si>
  <si>
    <t>722.1.03</t>
  </si>
  <si>
    <t>potrubí vodovodní tlakové plastové z PPR z PN 16 ,včetně tvarovek, upevňovacího, těsnícího a ostatního pomocného materiálu      D15</t>
  </si>
  <si>
    <t>722.1.04</t>
  </si>
  <si>
    <t xml:space="preserve">Izolace tepelná návleková z pěněného PE, včetně montážního a pomocného materiálu, tl. 13mm    D25 potrubí </t>
  </si>
  <si>
    <t>722.1.05</t>
  </si>
  <si>
    <t xml:space="preserve">Izolace tepelná návleková z pěněného PE, včetně montážního a pomocného materiálu, tl. 13mm    D20 potrubí </t>
  </si>
  <si>
    <t>722.1.06</t>
  </si>
  <si>
    <t xml:space="preserve">Izolace tepelná návleková z pěněného PE, včetně montážního a pomocného materiálu, tl. 13mm    D15 potrubí </t>
  </si>
  <si>
    <t>722.2</t>
  </si>
  <si>
    <t>Rozvody teplé vody</t>
  </si>
  <si>
    <t>722.2.01</t>
  </si>
  <si>
    <t>potrubí vodovodní tlakové plastové z PPR z PN 20 ,včetně tvarovek, upevňovacího, těsnícího a ostatního pomocného materiálu      D25</t>
  </si>
  <si>
    <t>722.2.02</t>
  </si>
  <si>
    <t>potrubí vodovodní tlakové plastové z PPR z PN 20 ,včetně tvarovek, upevňovacího, těsnícího a ostatního pomocného materiálu      D20</t>
  </si>
  <si>
    <t>722.2.03</t>
  </si>
  <si>
    <t xml:space="preserve">Izolace tepelná návleková z pěněného PE, včetně montážního a pomocného materiálu, tl. 25mm    D25 potrubí </t>
  </si>
  <si>
    <t>722.2.04</t>
  </si>
  <si>
    <t xml:space="preserve">Izolace tepelná návleková z pěněného PE, včetně montážního a pomocného materiálu, tl. 25mm    D20 potrubí </t>
  </si>
  <si>
    <t>722.3</t>
  </si>
  <si>
    <t>Armatury</t>
  </si>
  <si>
    <t>722.3.01</t>
  </si>
  <si>
    <t>Kulový kohout KK 25(studená+teplá)</t>
  </si>
  <si>
    <t>722.3.02</t>
  </si>
  <si>
    <t>Plastové dvířka 200x200</t>
  </si>
  <si>
    <t>722.4</t>
  </si>
  <si>
    <t>Zařizovací předměty</t>
  </si>
  <si>
    <t>722.4.01</t>
  </si>
  <si>
    <t>Výlevka</t>
  </si>
  <si>
    <t>722.4.02</t>
  </si>
  <si>
    <t>Pisoár vč. manuálního spínače</t>
  </si>
  <si>
    <t>722.4.03</t>
  </si>
  <si>
    <t>Sprchový kout</t>
  </si>
  <si>
    <t>722.4.04</t>
  </si>
  <si>
    <t>Závěsné WC + geberit s nádržkou</t>
  </si>
  <si>
    <t>722.4.05</t>
  </si>
  <si>
    <t>Umyvadlo</t>
  </si>
  <si>
    <t>722.4.06</t>
  </si>
  <si>
    <t>Kuchynský dřez</t>
  </si>
  <si>
    <t>722.4.07</t>
  </si>
  <si>
    <t>Odtokový žlab ve sprše</t>
  </si>
  <si>
    <t>722.5</t>
  </si>
  <si>
    <t>Příslušenství, baterie, výtokové, armatury, příslušenství</t>
  </si>
  <si>
    <t>722.5.01</t>
  </si>
  <si>
    <t>Umyvadlová,Dřezová,Výlevkovká baterie stojánková,vč. sifonu, vč. uchycovacích šroubů</t>
  </si>
  <si>
    <t>722.5.02</t>
  </si>
  <si>
    <t>Sprchová baterie vč. sprchové hadice a hlavice</t>
  </si>
  <si>
    <t>722.5.03</t>
  </si>
  <si>
    <t>Rohový ventil A80 ( umyvadla,WC,dřez,myčka,pračka)</t>
  </si>
  <si>
    <t>722.6</t>
  </si>
  <si>
    <t>Ostatní</t>
  </si>
  <si>
    <t>722.6.01</t>
  </si>
  <si>
    <t>Stavební přípomoce( lokální vysekání pro rozvody apod.. )</t>
  </si>
  <si>
    <t>komplet</t>
  </si>
  <si>
    <t>722.6.02</t>
  </si>
  <si>
    <t>Zaregulování, nastavení, zkušební provoz</t>
  </si>
  <si>
    <t>722.6.03</t>
  </si>
  <si>
    <t>Montáž ( zkompletování )</t>
  </si>
  <si>
    <t>722.6.04</t>
  </si>
  <si>
    <t>Tlaková zkouška</t>
  </si>
  <si>
    <t>722.6.05</t>
  </si>
  <si>
    <t>Dezinfekce potrubí</t>
  </si>
  <si>
    <t>722.6.06</t>
  </si>
  <si>
    <t>Závěsný a spojovací materiál</t>
  </si>
  <si>
    <t>722.6.07</t>
  </si>
  <si>
    <t>Doprava a přesun hmot</t>
  </si>
  <si>
    <t>721</t>
  </si>
  <si>
    <t>Splašková kanalizace</t>
  </si>
  <si>
    <t>721.1</t>
  </si>
  <si>
    <t>721.1.01</t>
  </si>
  <si>
    <t>HT PPr Potrubí DN 110, vč. závěsného materiálu</t>
  </si>
  <si>
    <t>bm</t>
  </si>
  <si>
    <t>721.1.02</t>
  </si>
  <si>
    <t>HT PPr Potrubí DN 50, vč. závěsného materiálu</t>
  </si>
  <si>
    <t>721.1.03</t>
  </si>
  <si>
    <t>Odbočka jednoduchá DN 110/110 úhel 87° ( HTEA 110/110/87°)</t>
  </si>
  <si>
    <t>721.1.04</t>
  </si>
  <si>
    <t>Odbočka jednoduchá DN 110/50 úhel 87° ( HTEA 110/50/87°)</t>
  </si>
  <si>
    <t>721.1.05</t>
  </si>
  <si>
    <t>Odbočka jednoduchá DN 50/50 úhel 87° ( HTEA 50/50/87°)</t>
  </si>
  <si>
    <t>721.1.06</t>
  </si>
  <si>
    <t>Koleno 87° DN 50 ( HTB 50/87°)</t>
  </si>
  <si>
    <t>721.1.07</t>
  </si>
  <si>
    <t>Koleno 87° DN 100 ( KGB 110/87°) PVC</t>
  </si>
  <si>
    <t>721.1.08</t>
  </si>
  <si>
    <t>Redukce nesouosá krátká DN110 na DN50 ( HTR 110/50)</t>
  </si>
  <si>
    <t>721.1.09</t>
  </si>
  <si>
    <t>Přečerpávací stanice GRUNDFOR SONOLIFT 2 C-3</t>
  </si>
  <si>
    <t>Stavební přípomoce( lokální vysekání pro rozvody,2x nika 4NP apod.. )</t>
  </si>
  <si>
    <t>kompl</t>
  </si>
  <si>
    <t>Zkouška těsnosti kanalizace</t>
  </si>
  <si>
    <t>722.2.05</t>
  </si>
  <si>
    <t>Doprava + Přesun hmot</t>
  </si>
  <si>
    <t>SO_01.2: Vzduchotechnika</t>
  </si>
  <si>
    <t>751</t>
  </si>
  <si>
    <t>Vzduchotechnika</t>
  </si>
  <si>
    <t>751.1</t>
  </si>
  <si>
    <t>751.1.01</t>
  </si>
  <si>
    <t>Kruhové potrubí z ocelového pozinkovaného plechu přírubové s veškerým montážním spojovacím,závěsným, těsnícím materiálem a regulačními prvky pro montáž a zaregulování sítě , vč. Zvukové izolace tl.40 mm ( Výrobce - dodavatel ),  d=100</t>
  </si>
  <si>
    <t>751.1.02</t>
  </si>
  <si>
    <t>Kruhové potrubí z ocelového pozinkovaného plechu přírubové s veškerým montážním spojovacím,závěsným, těsnícím materiálem a regulačními prvky pro montáž a zaregulování sítě  ( Výrobce - dodavatel ),  d=200</t>
  </si>
  <si>
    <t>751.1.03</t>
  </si>
  <si>
    <t>Ventilátor do kruhového potrubí o výkonu až 250m3/hod např. MIXVENT SILENT TD 250/100 ( s doběhem 10 minut )</t>
  </si>
  <si>
    <t>751.1.04</t>
  </si>
  <si>
    <t>Protideštová žaluzie TWG 200, na fasádu s mřížkou proti hmyzu</t>
  </si>
  <si>
    <t>751.1.05</t>
  </si>
  <si>
    <t>Odbočka lisovaná 90° DN100/100</t>
  </si>
  <si>
    <t>751.1.06</t>
  </si>
  <si>
    <t>Talířový odvodní ventil DN 100</t>
  </si>
  <si>
    <t>751.1.07</t>
  </si>
  <si>
    <t>Dveřní větrací mřížka 480x82 ( např. PT 489B)</t>
  </si>
  <si>
    <t>751.1.08</t>
  </si>
  <si>
    <t>Oblouk lisovaný 90° DN100</t>
  </si>
  <si>
    <t>751.2</t>
  </si>
  <si>
    <t>751.2.01</t>
  </si>
  <si>
    <t>Doprava materiálu</t>
  </si>
  <si>
    <t>751.2.02</t>
  </si>
  <si>
    <t>751.2.03</t>
  </si>
  <si>
    <t>Provedení kompletních zkoušek</t>
  </si>
  <si>
    <t>751.2.04</t>
  </si>
  <si>
    <t>Jemné zaregulování systému</t>
  </si>
  <si>
    <t>751.2.05</t>
  </si>
  <si>
    <t>Zaškolení obsluhy</t>
  </si>
  <si>
    <t>751.2.06</t>
  </si>
  <si>
    <t>Vypracování provozních řádů</t>
  </si>
  <si>
    <t>751.2.07</t>
  </si>
  <si>
    <t>Vypracování dodavatelské dokumentace</t>
  </si>
  <si>
    <t>751.2.08</t>
  </si>
  <si>
    <t>Náhradní díly</t>
  </si>
  <si>
    <t>751.2.09</t>
  </si>
  <si>
    <t>Přesun hmot</t>
  </si>
  <si>
    <t>751.2.10</t>
  </si>
  <si>
    <t>Zkompletování</t>
  </si>
  <si>
    <t>ÚRS 20-2</t>
  </si>
  <si>
    <t>vlastní</t>
  </si>
  <si>
    <t xml:space="preserve"> REKONSTRUKCE ČÁSTI 2.NADZEMNÍHO PODLAŽÍ - AKTUALIZACE</t>
  </si>
  <si>
    <t>08/2020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</si>
</sst>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#,##0.0??;\-\ #,##0.0??;&quot;–&quot;???;_(@_)"/>
    <numFmt numFmtId="165" formatCode="_(#,##0.00_);[Red]\-\ #,##0.00_);&quot;–&quot;??;_(@_)"/>
    <numFmt numFmtId="166" formatCode="_(#,##0_);[Red]\-\ #,##0_);&quot;–&quot;??;_(@_)"/>
    <numFmt numFmtId="167" formatCode="_(#,##0.00000_);[Red]\-\ #,##0.00000_);&quot;–&quot;??;_(@_)"/>
    <numFmt numFmtId="168" formatCode="_(#,##0&quot;.&quot;_);;;_(@_)"/>
    <numFmt numFmtId="169" formatCode="_(#,##0.0_);[Red]\-\ #,##0.0_);&quot;–&quot;??;_(@_)"/>
    <numFmt numFmtId="170" formatCode="#"/>
  </numFmts>
  <fonts count="37" x14ac:knownFonts="1">
    <font>
      <sz val="8"/>
      <name val="Trebuchet MS"/>
      <family val="2"/>
      <charset val="238"/>
    </font>
    <font>
      <sz val="10"/>
      <color rgb="FF000080"/>
      <name val="Arial"/>
      <family val="2"/>
      <charset val="238"/>
    </font>
    <font>
      <sz val="11"/>
      <color indexed="16"/>
      <name val="Arial"/>
      <family val="2"/>
      <charset val="238"/>
    </font>
    <font>
      <sz val="9"/>
      <color indexed="18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color indexed="54"/>
      <name val="Arial"/>
      <family val="2"/>
      <charset val="238"/>
    </font>
    <font>
      <sz val="10"/>
      <color indexed="18"/>
      <name val="Arial"/>
      <family val="2"/>
      <charset val="238"/>
    </font>
    <font>
      <b/>
      <sz val="10"/>
      <color rgb="FF000080"/>
      <name val="Arial"/>
      <family val="2"/>
      <charset val="238"/>
    </font>
    <font>
      <b/>
      <sz val="9"/>
      <color indexed="18"/>
      <name val="Arial"/>
      <family val="2"/>
      <charset val="238"/>
    </font>
    <font>
      <sz val="9"/>
      <name val="Arial"/>
      <family val="2"/>
      <charset val="238"/>
    </font>
    <font>
      <sz val="8"/>
      <color indexed="17"/>
      <name val="Arial"/>
      <family val="2"/>
      <charset val="238"/>
    </font>
    <font>
      <b/>
      <i/>
      <sz val="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4"/>
      <color indexed="1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sz val="17"/>
      <color indexed="18"/>
      <name val="Arial"/>
      <family val="2"/>
      <charset val="238"/>
    </font>
    <font>
      <b/>
      <sz val="20"/>
      <color indexed="18"/>
      <name val="Arial"/>
      <family val="2"/>
      <charset val="238"/>
    </font>
    <font>
      <b/>
      <sz val="20"/>
      <color indexed="61"/>
      <name val="Arial"/>
      <family val="2"/>
      <charset val="238"/>
    </font>
    <font>
      <b/>
      <sz val="12"/>
      <color rgb="FF000080"/>
      <name val="Arial"/>
      <family val="2"/>
      <charset val="238"/>
    </font>
    <font>
      <b/>
      <sz val="9"/>
      <name val="Arial"/>
      <family val="2"/>
      <charset val="238"/>
    </font>
    <font>
      <b/>
      <sz val="11"/>
      <color indexed="16"/>
      <name val="Arial"/>
      <family val="2"/>
      <charset val="238"/>
    </font>
    <font>
      <b/>
      <sz val="10"/>
      <color indexed="56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0"/>
      <color indexed="54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 CE"/>
      <family val="2"/>
      <charset val="238"/>
    </font>
    <font>
      <b/>
      <sz val="11"/>
      <color theme="0"/>
      <name val="Arial"/>
      <family val="2"/>
      <charset val="238"/>
    </font>
    <font>
      <b/>
      <sz val="9"/>
      <color theme="0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indexed="8"/>
      <name val="Arial CE"/>
      <family val="2"/>
      <charset val="238"/>
    </font>
    <font>
      <sz val="8"/>
      <color indexed="17"/>
      <name val="Courier New"/>
      <family val="3"/>
      <charset val="238"/>
    </font>
    <font>
      <sz val="8"/>
      <color theme="0"/>
      <name val="Courier New"/>
      <family val="3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sz val="10"/>
      <color indexed="10"/>
      <name val="Arial CE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12" fillId="0" borderId="0"/>
    <xf numFmtId="0" fontId="12" fillId="0" borderId="0"/>
  </cellStyleXfs>
  <cellXfs count="14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left" vertical="top" wrapText="1"/>
    </xf>
    <xf numFmtId="0" fontId="11" fillId="0" borderId="0" xfId="0" applyFont="1" applyAlignment="1">
      <alignment horizontal="center" vertical="center"/>
    </xf>
    <xf numFmtId="0" fontId="0" fillId="0" borderId="0" xfId="0" applyFill="1" applyBorder="1"/>
    <xf numFmtId="0" fontId="12" fillId="0" borderId="0" xfId="1"/>
    <xf numFmtId="0" fontId="12" fillId="0" borderId="0" xfId="2"/>
    <xf numFmtId="0" fontId="6" fillId="0" borderId="0" xfId="2" applyFont="1"/>
    <xf numFmtId="0" fontId="14" fillId="0" borderId="0" xfId="2" applyFont="1"/>
    <xf numFmtId="0" fontId="14" fillId="0" borderId="0" xfId="2" applyFont="1" applyAlignment="1">
      <alignment vertical="top"/>
    </xf>
    <xf numFmtId="0" fontId="13" fillId="0" borderId="0" xfId="2" applyFont="1" applyAlignment="1">
      <alignment horizontal="left" vertical="top" wrapText="1"/>
    </xf>
    <xf numFmtId="0" fontId="15" fillId="0" borderId="0" xfId="2" applyFont="1" applyAlignment="1">
      <alignment horizontal="left" vertical="top" wrapText="1"/>
    </xf>
    <xf numFmtId="0" fontId="12" fillId="0" borderId="0" xfId="2" applyAlignment="1"/>
    <xf numFmtId="0" fontId="14" fillId="0" borderId="0" xfId="2" applyFont="1" applyAlignment="1"/>
    <xf numFmtId="0" fontId="6" fillId="0" borderId="0" xfId="2" applyFont="1" applyAlignment="1"/>
    <xf numFmtId="0" fontId="6" fillId="0" borderId="0" xfId="2" applyFont="1" applyAlignment="1">
      <alignment horizontal="left"/>
    </xf>
    <xf numFmtId="49" fontId="6" fillId="0" borderId="0" xfId="2" applyNumberFormat="1" applyFont="1" applyAlignment="1"/>
    <xf numFmtId="49" fontId="18" fillId="0" borderId="0" xfId="0" applyNumberFormat="1" applyFont="1" applyAlignment="1">
      <alignment horizontal="left" indent="1"/>
    </xf>
    <xf numFmtId="49" fontId="18" fillId="0" borderId="0" xfId="0" applyNumberFormat="1" applyFont="1" applyAlignment="1"/>
    <xf numFmtId="164" fontId="18" fillId="0" borderId="0" xfId="0" applyNumberFormat="1" applyFont="1" applyFill="1" applyBorder="1" applyAlignment="1"/>
    <xf numFmtId="165" fontId="18" fillId="0" borderId="0" xfId="0" applyNumberFormat="1" applyFont="1" applyAlignment="1"/>
    <xf numFmtId="166" fontId="18" fillId="0" borderId="0" xfId="0" applyNumberFormat="1" applyFont="1" applyAlignment="1"/>
    <xf numFmtId="167" fontId="18" fillId="0" borderId="0" xfId="0" applyNumberFormat="1" applyFont="1" applyAlignment="1"/>
    <xf numFmtId="49" fontId="1" fillId="0" borderId="0" xfId="0" applyNumberFormat="1" applyFont="1" applyAlignment="1">
      <alignment horizontal="left" vertical="top"/>
    </xf>
    <xf numFmtId="49" fontId="8" fillId="0" borderId="1" xfId="0" applyNumberFormat="1" applyFont="1" applyBorder="1" applyAlignment="1">
      <alignment horizontal="center"/>
    </xf>
    <xf numFmtId="49" fontId="19" fillId="0" borderId="0" xfId="0" applyNumberFormat="1" applyFont="1" applyAlignment="1"/>
    <xf numFmtId="49" fontId="8" fillId="0" borderId="0" xfId="0" applyNumberFormat="1" applyFont="1" applyBorder="1" applyAlignment="1">
      <alignment horizontal="left"/>
    </xf>
    <xf numFmtId="49" fontId="8" fillId="0" borderId="0" xfId="0" applyNumberFormat="1" applyFont="1" applyBorder="1" applyAlignment="1">
      <alignment horizontal="right"/>
    </xf>
    <xf numFmtId="49" fontId="20" fillId="0" borderId="0" xfId="0" applyNumberFormat="1" applyFont="1" applyAlignment="1">
      <alignment horizontal="left"/>
    </xf>
    <xf numFmtId="166" fontId="20" fillId="0" borderId="0" xfId="0" applyNumberFormat="1" applyFont="1" applyAlignment="1"/>
    <xf numFmtId="49" fontId="7" fillId="2" borderId="0" xfId="0" applyNumberFormat="1" applyFont="1" applyFill="1" applyAlignment="1">
      <alignment horizontal="left" indent="1"/>
    </xf>
    <xf numFmtId="166" fontId="7" fillId="2" borderId="0" xfId="0" applyNumberFormat="1" applyFont="1" applyFill="1" applyAlignment="1"/>
    <xf numFmtId="49" fontId="3" fillId="0" borderId="2" xfId="0" applyNumberFormat="1" applyFont="1" applyBorder="1" applyAlignment="1">
      <alignment horizontal="left" indent="2"/>
    </xf>
    <xf numFmtId="166" fontId="3" fillId="0" borderId="2" xfId="0" applyNumberFormat="1" applyFont="1" applyBorder="1" applyAlignment="1"/>
    <xf numFmtId="0" fontId="21" fillId="0" borderId="0" xfId="0" applyFont="1" applyAlignment="1">
      <alignment horizontal="left"/>
    </xf>
    <xf numFmtId="0" fontId="22" fillId="0" borderId="3" xfId="0" applyFont="1" applyBorder="1" applyAlignment="1">
      <alignment horizontal="left"/>
    </xf>
    <xf numFmtId="166" fontId="22" fillId="0" borderId="3" xfId="0" applyNumberFormat="1" applyFont="1" applyBorder="1" applyAlignment="1"/>
    <xf numFmtId="0" fontId="4" fillId="0" borderId="3" xfId="0" applyFont="1" applyBorder="1"/>
    <xf numFmtId="0" fontId="22" fillId="0" borderId="0" xfId="0" applyFont="1" applyAlignment="1">
      <alignment horizontal="left"/>
    </xf>
    <xf numFmtId="166" fontId="22" fillId="0" borderId="0" xfId="0" applyNumberFormat="1" applyFont="1" applyAlignment="1"/>
    <xf numFmtId="0" fontId="23" fillId="0" borderId="0" xfId="0" applyFont="1" applyAlignment="1">
      <alignment horizontal="left" indent="1"/>
    </xf>
    <xf numFmtId="166" fontId="23" fillId="0" borderId="0" xfId="0" applyNumberFormat="1" applyFont="1" applyAlignment="1"/>
    <xf numFmtId="168" fontId="24" fillId="0" borderId="0" xfId="0" applyNumberFormat="1" applyFont="1" applyAlignment="1">
      <alignment horizontal="right" vertical="top"/>
    </xf>
    <xf numFmtId="49" fontId="24" fillId="0" borderId="0" xfId="0" applyNumberFormat="1" applyFont="1" applyAlignment="1">
      <alignment horizontal="center" vertical="top"/>
    </xf>
    <xf numFmtId="49" fontId="24" fillId="0" borderId="0" xfId="0" applyNumberFormat="1" applyFont="1" applyAlignment="1">
      <alignment horizontal="left" vertical="top"/>
    </xf>
    <xf numFmtId="49" fontId="24" fillId="0" borderId="0" xfId="0" applyNumberFormat="1" applyFont="1" applyAlignment="1">
      <alignment horizontal="left" vertical="top" wrapText="1"/>
    </xf>
    <xf numFmtId="164" fontId="25" fillId="0" borderId="0" xfId="0" applyNumberFormat="1" applyFont="1" applyFill="1" applyBorder="1" applyAlignment="1">
      <alignment horizontal="right" vertical="top"/>
    </xf>
    <xf numFmtId="165" fontId="24" fillId="0" borderId="0" xfId="0" applyNumberFormat="1" applyFont="1" applyAlignment="1">
      <alignment horizontal="right" vertical="top"/>
    </xf>
    <xf numFmtId="166" fontId="24" fillId="0" borderId="0" xfId="0" applyNumberFormat="1" applyFont="1" applyAlignment="1">
      <alignment horizontal="right" vertical="top"/>
    </xf>
    <xf numFmtId="167" fontId="24" fillId="0" borderId="0" xfId="0" applyNumberFormat="1" applyFont="1" applyAlignment="1">
      <alignment horizontal="right" vertical="top"/>
    </xf>
    <xf numFmtId="168" fontId="18" fillId="0" borderId="0" xfId="0" applyNumberFormat="1" applyFont="1" applyAlignment="1"/>
    <xf numFmtId="0" fontId="8" fillId="0" borderId="1" xfId="0" applyNumberFormat="1" applyFont="1" applyBorder="1" applyAlignment="1">
      <alignment horizontal="center"/>
    </xf>
    <xf numFmtId="49" fontId="8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left"/>
    </xf>
    <xf numFmtId="0" fontId="8" fillId="0" borderId="0" xfId="0" applyNumberFormat="1" applyFont="1" applyAlignment="1">
      <alignment horizontal="left" wrapText="1"/>
    </xf>
    <xf numFmtId="168" fontId="20" fillId="0" borderId="0" xfId="0" applyNumberFormat="1" applyFont="1" applyAlignment="1"/>
    <xf numFmtId="49" fontId="20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left"/>
    </xf>
    <xf numFmtId="164" fontId="20" fillId="0" borderId="0" xfId="0" applyNumberFormat="1" applyFont="1" applyFill="1" applyBorder="1" applyAlignment="1"/>
    <xf numFmtId="165" fontId="20" fillId="0" borderId="0" xfId="0" applyNumberFormat="1" applyFont="1" applyAlignment="1"/>
    <xf numFmtId="167" fontId="20" fillId="0" borderId="0" xfId="0" applyNumberFormat="1" applyFont="1" applyAlignment="1"/>
    <xf numFmtId="169" fontId="20" fillId="0" borderId="0" xfId="0" applyNumberFormat="1" applyFont="1" applyAlignment="1"/>
    <xf numFmtId="170" fontId="26" fillId="0" borderId="0" xfId="0" applyNumberFormat="1" applyFont="1" applyAlignment="1"/>
    <xf numFmtId="168" fontId="7" fillId="2" borderId="0" xfId="0" applyNumberFormat="1" applyFont="1" applyFill="1" applyAlignment="1"/>
    <xf numFmtId="49" fontId="7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left"/>
    </xf>
    <xf numFmtId="164" fontId="7" fillId="2" borderId="0" xfId="0" applyNumberFormat="1" applyFont="1" applyFill="1" applyBorder="1" applyAlignment="1"/>
    <xf numFmtId="165" fontId="7" fillId="2" borderId="0" xfId="0" applyNumberFormat="1" applyFont="1" applyFill="1" applyAlignment="1"/>
    <xf numFmtId="167" fontId="7" fillId="0" borderId="0" xfId="0" applyNumberFormat="1" applyFont="1" applyAlignment="1"/>
    <xf numFmtId="169" fontId="7" fillId="0" borderId="0" xfId="0" applyNumberFormat="1" applyFont="1" applyAlignment="1"/>
    <xf numFmtId="165" fontId="7" fillId="0" borderId="0" xfId="0" applyNumberFormat="1" applyFont="1" applyAlignment="1"/>
    <xf numFmtId="170" fontId="7" fillId="0" borderId="0" xfId="0" applyNumberFormat="1" applyFont="1" applyAlignment="1"/>
    <xf numFmtId="166" fontId="7" fillId="0" borderId="0" xfId="0" applyNumberFormat="1" applyFont="1" applyAlignment="1"/>
    <xf numFmtId="168" fontId="8" fillId="0" borderId="0" xfId="0" applyNumberFormat="1" applyFont="1" applyAlignment="1"/>
    <xf numFmtId="0" fontId="8" fillId="0" borderId="0" xfId="0" applyNumberFormat="1" applyFont="1" applyAlignment="1">
      <alignment horizontal="left"/>
    </xf>
    <xf numFmtId="164" fontId="8" fillId="0" borderId="0" xfId="0" applyNumberFormat="1" applyFont="1" applyFill="1" applyBorder="1" applyAlignment="1"/>
    <xf numFmtId="165" fontId="8" fillId="0" borderId="0" xfId="0" applyNumberFormat="1" applyFont="1" applyAlignment="1"/>
    <xf numFmtId="166" fontId="8" fillId="0" borderId="0" xfId="0" applyNumberFormat="1" applyFont="1" applyAlignment="1"/>
    <xf numFmtId="167" fontId="8" fillId="0" borderId="0" xfId="0" applyNumberFormat="1" applyFont="1" applyAlignment="1"/>
    <xf numFmtId="169" fontId="8" fillId="0" borderId="0" xfId="0" applyNumberFormat="1" applyFont="1" applyAlignment="1"/>
    <xf numFmtId="170" fontId="27" fillId="0" borderId="0" xfId="0" applyNumberFormat="1" applyFont="1" applyAlignment="1"/>
    <xf numFmtId="168" fontId="28" fillId="0" borderId="2" xfId="0" applyNumberFormat="1" applyFont="1" applyBorder="1" applyAlignment="1">
      <alignment horizontal="right" vertical="top"/>
    </xf>
    <xf numFmtId="49" fontId="28" fillId="0" borderId="2" xfId="0" applyNumberFormat="1" applyFont="1" applyBorder="1" applyAlignment="1">
      <alignment horizontal="center" vertical="top"/>
    </xf>
    <xf numFmtId="49" fontId="28" fillId="0" borderId="2" xfId="0" applyNumberFormat="1" applyFont="1" applyBorder="1" applyAlignment="1">
      <alignment horizontal="left" vertical="top"/>
    </xf>
    <xf numFmtId="0" fontId="28" fillId="0" borderId="2" xfId="0" applyNumberFormat="1" applyFont="1" applyBorder="1" applyAlignment="1">
      <alignment horizontal="left" vertical="top" wrapText="1"/>
    </xf>
    <xf numFmtId="164" fontId="29" fillId="0" borderId="2" xfId="0" applyNumberFormat="1" applyFont="1" applyFill="1" applyBorder="1" applyAlignment="1">
      <alignment horizontal="right" vertical="top"/>
    </xf>
    <xf numFmtId="165" fontId="28" fillId="0" borderId="2" xfId="0" applyNumberFormat="1" applyFont="1" applyBorder="1" applyAlignment="1">
      <alignment horizontal="right" vertical="top"/>
    </xf>
    <xf numFmtId="166" fontId="28" fillId="0" borderId="2" xfId="0" applyNumberFormat="1" applyFont="1" applyBorder="1" applyAlignment="1">
      <alignment horizontal="right" vertical="top"/>
    </xf>
    <xf numFmtId="167" fontId="28" fillId="0" borderId="2" xfId="0" applyNumberFormat="1" applyFont="1" applyBorder="1" applyAlignment="1">
      <alignment horizontal="right" vertical="top"/>
    </xf>
    <xf numFmtId="169" fontId="28" fillId="0" borderId="2" xfId="0" applyNumberFormat="1" applyFont="1" applyBorder="1" applyAlignment="1">
      <alignment horizontal="right" vertical="top"/>
    </xf>
    <xf numFmtId="168" fontId="30" fillId="0" borderId="0" xfId="0" applyNumberFormat="1" applyFont="1" applyAlignment="1">
      <alignment horizontal="left" vertical="top" wrapText="1"/>
    </xf>
    <xf numFmtId="49" fontId="30" fillId="0" borderId="0" xfId="0" applyNumberFormat="1" applyFont="1" applyAlignment="1">
      <alignment horizontal="left" vertical="top" wrapText="1"/>
    </xf>
    <xf numFmtId="0" fontId="30" fillId="0" borderId="0" xfId="0" applyNumberFormat="1" applyFont="1" applyAlignment="1">
      <alignment horizontal="left" vertical="top" wrapText="1"/>
    </xf>
    <xf numFmtId="164" fontId="30" fillId="0" borderId="0" xfId="0" applyNumberFormat="1" applyFont="1" applyFill="1" applyBorder="1" applyAlignment="1">
      <alignment horizontal="right" vertical="top"/>
    </xf>
    <xf numFmtId="165" fontId="30" fillId="0" borderId="0" xfId="0" applyNumberFormat="1" applyFont="1" applyAlignment="1">
      <alignment horizontal="left" vertical="top" wrapText="1"/>
    </xf>
    <xf numFmtId="164" fontId="30" fillId="0" borderId="0" xfId="0" applyNumberFormat="1" applyFont="1" applyFill="1" applyBorder="1" applyAlignment="1">
      <alignment horizontal="left" vertical="top" wrapText="1"/>
    </xf>
    <xf numFmtId="166" fontId="30" fillId="0" borderId="0" xfId="0" applyNumberFormat="1" applyFont="1" applyAlignment="1">
      <alignment horizontal="left" vertical="top" wrapText="1"/>
    </xf>
    <xf numFmtId="167" fontId="30" fillId="0" borderId="0" xfId="0" applyNumberFormat="1" applyFont="1" applyAlignment="1">
      <alignment horizontal="left" vertical="top" wrapText="1"/>
    </xf>
    <xf numFmtId="170" fontId="31" fillId="0" borderId="0" xfId="0" applyNumberFormat="1" applyFont="1" applyAlignment="1">
      <alignment horizontal="left" vertical="top" wrapText="1"/>
    </xf>
    <xf numFmtId="168" fontId="11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 wrapText="1"/>
    </xf>
    <xf numFmtId="164" fontId="11" fillId="0" borderId="0" xfId="0" applyNumberFormat="1" applyFont="1" applyFill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167" fontId="11" fillId="0" borderId="0" xfId="0" applyNumberFormat="1" applyFont="1" applyAlignment="1">
      <alignment horizontal="center" vertical="center"/>
    </xf>
    <xf numFmtId="170" fontId="11" fillId="0" borderId="0" xfId="0" applyNumberFormat="1" applyFont="1" applyAlignment="1">
      <alignment horizontal="center" vertical="center"/>
    </xf>
    <xf numFmtId="0" fontId="0" fillId="0" borderId="0" xfId="0" applyBorder="1"/>
    <xf numFmtId="49" fontId="8" fillId="0" borderId="1" xfId="0" applyNumberFormat="1" applyFont="1" applyBorder="1" applyAlignment="1">
      <alignment horizontal="center" wrapText="1"/>
    </xf>
    <xf numFmtId="0" fontId="7" fillId="0" borderId="0" xfId="0" applyNumberFormat="1" applyFont="1" applyAlignment="1">
      <alignment horizontal="left"/>
    </xf>
    <xf numFmtId="0" fontId="3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33" fillId="0" borderId="0" xfId="3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>
      <alignment horizontal="center"/>
    </xf>
    <xf numFmtId="0" fontId="34" fillId="0" borderId="0" xfId="0" applyFont="1" applyFill="1" applyBorder="1" applyAlignment="1">
      <alignment horizontal="center"/>
    </xf>
    <xf numFmtId="3" fontId="32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/>
    <xf numFmtId="0" fontId="1" fillId="0" borderId="0" xfId="0" applyFont="1" applyFill="1"/>
    <xf numFmtId="2" fontId="6" fillId="0" borderId="0" xfId="0" applyNumberFormat="1" applyFont="1" applyFill="1"/>
    <xf numFmtId="0" fontId="0" fillId="0" borderId="0" xfId="0" applyFill="1"/>
    <xf numFmtId="0" fontId="2" fillId="0" borderId="0" xfId="0" applyFont="1" applyFill="1"/>
    <xf numFmtId="0" fontId="7" fillId="0" borderId="0" xfId="0" applyFont="1" applyFill="1"/>
    <xf numFmtId="0" fontId="8" fillId="0" borderId="0" xfId="0" applyFont="1" applyFill="1"/>
    <xf numFmtId="2" fontId="9" fillId="0" borderId="0" xfId="0" applyNumberFormat="1" applyFont="1" applyFill="1"/>
    <xf numFmtId="0" fontId="10" fillId="0" borderId="0" xfId="0" applyFont="1" applyFill="1" applyAlignment="1">
      <alignment horizontal="left" vertical="top" wrapText="1"/>
    </xf>
    <xf numFmtId="0" fontId="11" fillId="0" borderId="0" xfId="0" applyFont="1" applyFill="1" applyAlignment="1">
      <alignment horizontal="center" vertical="center"/>
    </xf>
    <xf numFmtId="2" fontId="0" fillId="0" borderId="0" xfId="0" applyNumberFormat="1" applyFill="1"/>
    <xf numFmtId="165" fontId="28" fillId="3" borderId="2" xfId="0" applyNumberFormat="1" applyFont="1" applyFill="1" applyBorder="1" applyAlignment="1">
      <alignment horizontal="right" vertical="top"/>
    </xf>
    <xf numFmtId="166" fontId="28" fillId="3" borderId="2" xfId="0" applyNumberFormat="1" applyFont="1" applyFill="1" applyBorder="1" applyAlignment="1">
      <alignment horizontal="right" vertical="top"/>
    </xf>
    <xf numFmtId="0" fontId="13" fillId="0" borderId="0" xfId="2" applyFont="1" applyAlignment="1">
      <alignment horizontal="center" wrapText="1"/>
    </xf>
    <xf numFmtId="0" fontId="6" fillId="0" borderId="0" xfId="2" applyFont="1" applyAlignment="1">
      <alignment horizontal="center" wrapText="1"/>
    </xf>
    <xf numFmtId="0" fontId="16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/>
    </xf>
  </cellXfs>
  <cellStyles count="4">
    <cellStyle name="Normální" xfId="0" builtinId="0" customBuiltin="1"/>
    <cellStyle name="Normální 256" xfId="1"/>
    <cellStyle name="normální_Myšák Gallery 108" xfId="3"/>
    <cellStyle name="normální_Titulní list" xfId="2"/>
  </cellStyles>
  <dxfs count="0"/>
  <tableStyles count="0" defaultTableStyle="TableStyleMedium9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133350</xdr:colOff>
      <xdr:row>2</xdr:row>
      <xdr:rowOff>123825</xdr:rowOff>
    </xdr:to>
    <xdr:pic>
      <xdr:nvPicPr>
        <xdr:cNvPr id="2" name="Picture 1" descr="logo_questima_60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0" y="0"/>
          <a:ext cx="1828800" cy="447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showGridLines="0" view="pageBreakPreview" zoomScale="90" zoomScaleNormal="100" workbookViewId="0">
      <selection activeCell="C37" sqref="C37"/>
    </sheetView>
  </sheetViews>
  <sheetFormatPr defaultColWidth="9.33203125" defaultRowHeight="12.75" x14ac:dyDescent="0.2"/>
  <cols>
    <col min="1" max="1" width="9.33203125" style="13"/>
    <col min="2" max="2" width="16.33203125" style="13" customWidth="1"/>
    <col min="3" max="3" width="46.83203125" style="13" customWidth="1"/>
    <col min="4" max="16384" width="9.33203125" style="13"/>
  </cols>
  <sheetData>
    <row r="1" spans="1:3" x14ac:dyDescent="0.2">
      <c r="A1" s="14"/>
      <c r="B1" s="14"/>
      <c r="C1" s="14"/>
    </row>
    <row r="2" spans="1:3" x14ac:dyDescent="0.2">
      <c r="A2" s="14"/>
      <c r="B2" s="14"/>
      <c r="C2" s="14"/>
    </row>
    <row r="3" spans="1:3" x14ac:dyDescent="0.2">
      <c r="A3" s="14"/>
      <c r="B3" s="14"/>
      <c r="C3" s="14"/>
    </row>
    <row r="4" spans="1:3" x14ac:dyDescent="0.2">
      <c r="A4" s="14"/>
      <c r="B4" s="14"/>
      <c r="C4" s="14"/>
    </row>
    <row r="5" spans="1:3" x14ac:dyDescent="0.2">
      <c r="A5" s="14"/>
      <c r="B5" s="14"/>
      <c r="C5" s="14"/>
    </row>
    <row r="6" spans="1:3" x14ac:dyDescent="0.2">
      <c r="A6" s="14"/>
      <c r="B6" s="14"/>
      <c r="C6" s="14"/>
    </row>
    <row r="7" spans="1:3" x14ac:dyDescent="0.2">
      <c r="A7" s="14"/>
      <c r="B7" s="14"/>
      <c r="C7" s="14"/>
    </row>
    <row r="8" spans="1:3" x14ac:dyDescent="0.2">
      <c r="A8" s="14"/>
      <c r="B8" s="14"/>
      <c r="C8" s="14"/>
    </row>
    <row r="9" spans="1:3" x14ac:dyDescent="0.2">
      <c r="A9" s="14"/>
      <c r="B9" s="14"/>
      <c r="C9" s="14"/>
    </row>
    <row r="10" spans="1:3" ht="18" x14ac:dyDescent="0.25">
      <c r="A10" s="15"/>
      <c r="B10" s="138"/>
      <c r="C10" s="139"/>
    </row>
    <row r="11" spans="1:3" ht="71.25" customHeight="1" x14ac:dyDescent="0.2">
      <c r="A11" s="16"/>
      <c r="B11" s="17" t="s">
        <v>0</v>
      </c>
      <c r="C11" s="18" t="s">
        <v>1</v>
      </c>
    </row>
    <row r="12" spans="1:3" ht="21.75" x14ac:dyDescent="0.2">
      <c r="A12" s="15"/>
      <c r="B12" s="17" t="s">
        <v>2</v>
      </c>
      <c r="C12" s="19"/>
    </row>
    <row r="13" spans="1:3" ht="18" x14ac:dyDescent="0.25">
      <c r="A13" s="15"/>
      <c r="B13" s="138"/>
      <c r="C13" s="139"/>
    </row>
    <row r="14" spans="1:3" ht="147" customHeight="1" x14ac:dyDescent="0.2">
      <c r="A14" s="140" t="s">
        <v>790</v>
      </c>
      <c r="B14" s="140"/>
      <c r="C14" s="140"/>
    </row>
    <row r="15" spans="1:3" x14ac:dyDescent="0.2">
      <c r="A15" s="14"/>
      <c r="B15" s="14"/>
      <c r="C15" s="14"/>
    </row>
    <row r="16" spans="1:3" x14ac:dyDescent="0.2">
      <c r="A16" s="14"/>
      <c r="B16" s="14"/>
      <c r="C16" s="14"/>
    </row>
    <row r="17" spans="1:3" x14ac:dyDescent="0.2">
      <c r="A17" s="14"/>
      <c r="B17" s="14"/>
      <c r="C17" s="14"/>
    </row>
    <row r="18" spans="1:3" ht="26.25" x14ac:dyDescent="0.4">
      <c r="A18" s="141" t="s">
        <v>3</v>
      </c>
      <c r="B18" s="141"/>
      <c r="C18" s="141"/>
    </row>
    <row r="19" spans="1:3" x14ac:dyDescent="0.2">
      <c r="A19" s="14"/>
      <c r="B19" s="14"/>
      <c r="C19" s="14"/>
    </row>
    <row r="20" spans="1:3" x14ac:dyDescent="0.2">
      <c r="A20" s="14"/>
      <c r="B20" s="14"/>
      <c r="C20" s="14"/>
    </row>
    <row r="21" spans="1:3" x14ac:dyDescent="0.2">
      <c r="A21" s="14"/>
      <c r="B21" s="14"/>
      <c r="C21" s="14"/>
    </row>
    <row r="22" spans="1:3" x14ac:dyDescent="0.2">
      <c r="A22" s="14"/>
      <c r="B22" s="14"/>
      <c r="C22" s="14"/>
    </row>
    <row r="23" spans="1:3" x14ac:dyDescent="0.2">
      <c r="A23" s="14"/>
      <c r="B23" s="14"/>
      <c r="C23" s="14"/>
    </row>
    <row r="24" spans="1:3" x14ac:dyDescent="0.2">
      <c r="A24" s="14"/>
      <c r="B24" s="14"/>
      <c r="C24" s="14"/>
    </row>
    <row r="25" spans="1:3" x14ac:dyDescent="0.2">
      <c r="A25" s="14"/>
      <c r="B25" s="14"/>
      <c r="C25" s="14"/>
    </row>
    <row r="26" spans="1:3" x14ac:dyDescent="0.2">
      <c r="A26" s="14"/>
      <c r="B26" s="14"/>
      <c r="C26" s="14"/>
    </row>
    <row r="27" spans="1:3" ht="17.25" customHeight="1" x14ac:dyDescent="0.2">
      <c r="A27" s="20"/>
      <c r="B27" s="21" t="s">
        <v>4</v>
      </c>
      <c r="C27" s="22" t="s">
        <v>5</v>
      </c>
    </row>
    <row r="28" spans="1:3" ht="17.25" customHeight="1" x14ac:dyDescent="0.2">
      <c r="A28" s="20"/>
      <c r="B28" s="21" t="s">
        <v>6</v>
      </c>
      <c r="C28" s="22" t="s">
        <v>7</v>
      </c>
    </row>
    <row r="29" spans="1:3" x14ac:dyDescent="0.2">
      <c r="A29" s="20"/>
      <c r="B29" s="21"/>
      <c r="C29" s="22"/>
    </row>
    <row r="30" spans="1:3" x14ac:dyDescent="0.2">
      <c r="A30" s="20"/>
      <c r="B30" s="21"/>
      <c r="C30" s="22"/>
    </row>
    <row r="31" spans="1:3" ht="17.25" customHeight="1" x14ac:dyDescent="0.2">
      <c r="A31" s="20"/>
      <c r="B31" s="21" t="s">
        <v>8</v>
      </c>
      <c r="C31" s="22"/>
    </row>
    <row r="32" spans="1:3" ht="17.25" customHeight="1" x14ac:dyDescent="0.2">
      <c r="A32" s="20"/>
      <c r="B32" s="21" t="s">
        <v>9</v>
      </c>
      <c r="C32" s="22" t="s">
        <v>10</v>
      </c>
    </row>
    <row r="33" spans="1:3" ht="17.25" customHeight="1" x14ac:dyDescent="0.2">
      <c r="A33" s="20"/>
      <c r="B33" s="21" t="s">
        <v>11</v>
      </c>
      <c r="C33" s="22" t="s">
        <v>12</v>
      </c>
    </row>
    <row r="34" spans="1:3" x14ac:dyDescent="0.2">
      <c r="A34" s="20"/>
      <c r="B34" s="21"/>
      <c r="C34" s="22"/>
    </row>
    <row r="35" spans="1:3" ht="17.25" customHeight="1" x14ac:dyDescent="0.2">
      <c r="A35" s="20"/>
      <c r="B35" s="21" t="s">
        <v>13</v>
      </c>
      <c r="C35" s="23">
        <v>18140</v>
      </c>
    </row>
    <row r="36" spans="1:3" ht="17.25" customHeight="1" x14ac:dyDescent="0.2">
      <c r="A36" s="20"/>
      <c r="B36" s="21" t="s">
        <v>14</v>
      </c>
      <c r="C36" s="24" t="s">
        <v>791</v>
      </c>
    </row>
  </sheetData>
  <mergeCells count="4">
    <mergeCell ref="B10:C10"/>
    <mergeCell ref="B13:C13"/>
    <mergeCell ref="A14:C14"/>
    <mergeCell ref="A18:C18"/>
  </mergeCells>
  <pageMargins left="0.78749999999999998" right="0.78749999999999998" top="0.98402780000000001" bottom="0.98402780000000001" header="0.4923611" footer="0.492361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41"/>
  <sheetViews>
    <sheetView showGridLines="0" view="pageBreakPreview" zoomScaleNormal="100" zoomScaleSheetLayoutView="100" workbookViewId="0">
      <pane ySplit="4" topLeftCell="A5" activePane="bottomLeft" state="frozen"/>
      <selection pane="bottomLeft" activeCell="B8" sqref="B8"/>
    </sheetView>
  </sheetViews>
  <sheetFormatPr defaultRowHeight="13.5" outlineLevelRow="1" x14ac:dyDescent="0.3"/>
  <cols>
    <col min="1" max="1" width="56" customWidth="1"/>
    <col min="2" max="4" width="15.83203125" customWidth="1"/>
    <col min="6" max="6" width="15.5" hidden="1" customWidth="1"/>
  </cols>
  <sheetData>
    <row r="1" spans="1:18" s="1" customFormat="1" ht="24" customHeight="1" x14ac:dyDescent="0.25">
      <c r="A1" s="25" t="s">
        <v>15</v>
      </c>
      <c r="B1" s="26"/>
      <c r="C1" s="26"/>
      <c r="D1" s="26"/>
      <c r="E1" s="26"/>
      <c r="F1" s="27"/>
      <c r="G1" s="28"/>
      <c r="H1" s="27"/>
      <c r="I1" s="28"/>
      <c r="J1" s="29"/>
      <c r="K1" s="26"/>
      <c r="L1" s="30"/>
      <c r="M1" s="28"/>
      <c r="N1" s="28"/>
      <c r="O1" s="28"/>
      <c r="P1" s="28"/>
      <c r="Q1" s="28"/>
      <c r="R1" s="28"/>
    </row>
    <row r="2" spans="1:18" s="1" customFormat="1" ht="24" customHeight="1" x14ac:dyDescent="0.25">
      <c r="A2" s="25" t="s">
        <v>16</v>
      </c>
      <c r="B2" s="26"/>
      <c r="C2" s="28"/>
      <c r="D2" s="26"/>
      <c r="E2" s="31"/>
      <c r="F2" s="1" t="str">
        <f t="array" ref="F2">INDEX(__SAZBA__,MATCH(0,COUNTIF($F$1:F1,__SAZBA__),0))</f>
        <v>_</v>
      </c>
    </row>
    <row r="3" spans="1:18" s="1" customFormat="1" ht="24" customHeight="1" x14ac:dyDescent="0.25">
      <c r="A3" s="25" t="s">
        <v>18</v>
      </c>
      <c r="B3" s="26"/>
      <c r="C3" s="28"/>
      <c r="D3" s="26"/>
      <c r="E3" s="31"/>
      <c r="F3" s="1">
        <f t="array" ref="F3">INDEX(__SAZBA__,MATCH(0,COUNTIF($F$1:F2,__SAZBA__),0))</f>
        <v>21</v>
      </c>
    </row>
    <row r="4" spans="1:18" ht="14.25" thickBot="1" x14ac:dyDescent="0.35">
      <c r="A4" s="32" t="s">
        <v>19</v>
      </c>
      <c r="B4" s="32" t="s">
        <v>20</v>
      </c>
      <c r="C4" s="32" t="s">
        <v>21</v>
      </c>
      <c r="D4" s="32" t="s">
        <v>22</v>
      </c>
      <c r="E4" s="33"/>
      <c r="F4">
        <f t="array" ref="F4">INDEX(__SAZBA__,MATCH(0,COUNTIF($F$1:F2,__SAZBA__),0))</f>
        <v>21</v>
      </c>
    </row>
    <row r="5" spans="1:18" x14ac:dyDescent="0.3">
      <c r="A5" s="34"/>
      <c r="B5" s="35"/>
      <c r="C5" s="35"/>
      <c r="D5" s="35"/>
      <c r="E5" s="33"/>
      <c r="F5">
        <f t="array" ref="F5">INDEX(__SAZBA__,MATCH(0,COUNTIF($F$1:F4,__SAZBA__),0))</f>
        <v>0</v>
      </c>
    </row>
    <row r="6" spans="1:18" s="2" customFormat="1" ht="16.5" customHeight="1" x14ac:dyDescent="0.25">
      <c r="A6" s="36" t="str">
        <f>IF('Rekonstrukce_2.NP'!$D$5=0,"",'Rekonstrukce_2.NP'!$D$5)</f>
        <v>SO_01: Rekonstrukce části 2. NP</v>
      </c>
      <c r="B6" s="37"/>
      <c r="C6" s="37"/>
      <c r="D6" s="37"/>
    </row>
    <row r="7" spans="1:18" s="1" customFormat="1" ht="15.75" customHeight="1" x14ac:dyDescent="0.2">
      <c r="A7" s="38" t="str">
        <f>IF('Rekonstrukce_2.NP'!$D$6=0,"",'Rekonstrukce_2.NP'!$D$6)</f>
        <v>H: Oddíly prací HSV</v>
      </c>
      <c r="B7" s="39"/>
      <c r="C7" s="39"/>
      <c r="D7" s="39"/>
    </row>
    <row r="8" spans="1:18" s="3" customFormat="1" ht="15" customHeight="1" outlineLevel="1" x14ac:dyDescent="0.2">
      <c r="A8" s="40" t="str">
        <f>IF('Rekonstrukce_2.NP'!$D$7=0,"",'Rekonstrukce_2.NP'!$D$7)</f>
        <v>0031: Nosné a výplňové zdivo</v>
      </c>
      <c r="B8" s="41"/>
      <c r="C8" s="41"/>
      <c r="D8" s="41"/>
    </row>
    <row r="9" spans="1:18" s="3" customFormat="1" ht="15" customHeight="1" outlineLevel="1" x14ac:dyDescent="0.2">
      <c r="A9" s="40" t="str">
        <f>IF('Rekonstrukce_2.NP'!$D$13=0,"",'Rekonstrukce_2.NP'!$D$13)</f>
        <v>0034: Příčky</v>
      </c>
      <c r="B9" s="41"/>
      <c r="C9" s="41"/>
      <c r="D9" s="41"/>
    </row>
    <row r="10" spans="1:18" s="3" customFormat="1" ht="15" customHeight="1" outlineLevel="1" x14ac:dyDescent="0.2">
      <c r="A10" s="40" t="str">
        <f>IF('Rekonstrukce_2.NP'!$D$20=0,"",'Rekonstrukce_2.NP'!$D$20)</f>
        <v>0061: Úprava povrchů vnitřní</v>
      </c>
      <c r="B10" s="41"/>
      <c r="C10" s="41"/>
      <c r="D10" s="41"/>
    </row>
    <row r="11" spans="1:18" s="3" customFormat="1" ht="15" customHeight="1" outlineLevel="1" x14ac:dyDescent="0.2">
      <c r="A11" s="40" t="str">
        <f>IF('Rekonstrukce_2.NP'!$D$77=0,"",'Rekonstrukce_2.NP'!$D$77)</f>
        <v>0062: Úprava povrchů vnější</v>
      </c>
      <c r="B11" s="41"/>
      <c r="C11" s="41"/>
      <c r="D11" s="41"/>
    </row>
    <row r="12" spans="1:18" s="3" customFormat="1" ht="15" customHeight="1" outlineLevel="1" x14ac:dyDescent="0.2">
      <c r="A12" s="40" t="str">
        <f>IF('Rekonstrukce_2.NP'!$D$81=0,"",'Rekonstrukce_2.NP'!$D$81)</f>
        <v>0063: Podlahy a podlahové konstrukce</v>
      </c>
      <c r="B12" s="41"/>
      <c r="C12" s="41"/>
      <c r="D12" s="41"/>
    </row>
    <row r="13" spans="1:18" s="3" customFormat="1" ht="15" customHeight="1" outlineLevel="1" x14ac:dyDescent="0.2">
      <c r="A13" s="40" t="str">
        <f>IF('Rekonstrukce_2.NP'!$D$92=0,"",'Rekonstrukce_2.NP'!$D$92)</f>
        <v>0094: Lešení, systémové bednění a stavební výtahy</v>
      </c>
      <c r="B13" s="41"/>
      <c r="C13" s="41"/>
      <c r="D13" s="41"/>
    </row>
    <row r="14" spans="1:18" s="3" customFormat="1" ht="15" customHeight="1" outlineLevel="1" x14ac:dyDescent="0.2">
      <c r="A14" s="40" t="str">
        <f>IF('Rekonstrukce_2.NP'!$D$123=0,"",'Rekonstrukce_2.NP'!$D$123)</f>
        <v>0095: Dokončovací konstrukce a práce pozemních staveb</v>
      </c>
      <c r="B14" s="41"/>
      <c r="C14" s="41"/>
      <c r="D14" s="41"/>
    </row>
    <row r="15" spans="1:18" s="3" customFormat="1" ht="15" customHeight="1" outlineLevel="1" x14ac:dyDescent="0.2">
      <c r="A15" s="40" t="str">
        <f>IF('Rekonstrukce_2.NP'!$D$127=0,"",'Rekonstrukce_2.NP'!$D$127)</f>
        <v>0096: Bourací práce</v>
      </c>
      <c r="B15" s="41"/>
      <c r="C15" s="41"/>
      <c r="D15" s="41"/>
    </row>
    <row r="16" spans="1:18" s="3" customFormat="1" ht="15" customHeight="1" outlineLevel="1" x14ac:dyDescent="0.2">
      <c r="A16" s="40" t="str">
        <f>IF('Rekonstrukce_2.NP'!$D$193=0,"",'Rekonstrukce_2.NP'!$D$193)</f>
        <v>099.: Přesun hmot HSV</v>
      </c>
      <c r="B16" s="41"/>
      <c r="C16" s="41"/>
      <c r="D16" s="41"/>
    </row>
    <row r="17" spans="1:4" s="1" customFormat="1" ht="15.75" customHeight="1" x14ac:dyDescent="0.2">
      <c r="A17" s="38" t="str">
        <f>IF('Rekonstrukce_2.NP'!$D$197=0,"",'Rekonstrukce_2.NP'!$D$197)</f>
        <v>P: Oddíly prací PSV</v>
      </c>
      <c r="B17" s="39"/>
      <c r="C17" s="39"/>
      <c r="D17" s="39"/>
    </row>
    <row r="18" spans="1:4" s="3" customFormat="1" ht="15" customHeight="1" outlineLevel="1" x14ac:dyDescent="0.2">
      <c r="A18" s="40" t="str">
        <f>IF('Rekonstrukce_2.NP'!$D$198=0,"",'Rekonstrukce_2.NP'!$D$198)</f>
        <v>763.1: Konstrukce montované - sádrokartonové a sádrovláknité</v>
      </c>
      <c r="B18" s="41"/>
      <c r="C18" s="41"/>
      <c r="D18" s="41"/>
    </row>
    <row r="19" spans="1:4" s="3" customFormat="1" ht="15" customHeight="1" outlineLevel="1" x14ac:dyDescent="0.2">
      <c r="A19" s="40" t="str">
        <f>IF('Rekonstrukce_2.NP'!$D$262=0,"",'Rekonstrukce_2.NP'!$D$262)</f>
        <v>763.2: Sanitární příčky</v>
      </c>
      <c r="B19" s="41"/>
      <c r="C19" s="41"/>
      <c r="D19" s="41"/>
    </row>
    <row r="20" spans="1:4" s="3" customFormat="1" ht="15" customHeight="1" outlineLevel="1" x14ac:dyDescent="0.2">
      <c r="A20" s="40" t="str">
        <f>IF('Rekonstrukce_2.NP'!$D$267=0,"",'Rekonstrukce_2.NP'!$D$267)</f>
        <v>764.: Konstrukce klempířské</v>
      </c>
      <c r="B20" s="41"/>
      <c r="C20" s="41"/>
      <c r="D20" s="41"/>
    </row>
    <row r="21" spans="1:4" s="3" customFormat="1" ht="15" customHeight="1" outlineLevel="1" x14ac:dyDescent="0.2">
      <c r="A21" s="40" t="str">
        <f>IF('Rekonstrukce_2.NP'!$D$283=0,"",'Rekonstrukce_2.NP'!$D$283)</f>
        <v>766.1: Okna dřevěná</v>
      </c>
      <c r="B21" s="41"/>
      <c r="C21" s="41"/>
      <c r="D21" s="41"/>
    </row>
    <row r="22" spans="1:4" s="3" customFormat="1" ht="15" customHeight="1" outlineLevel="1" x14ac:dyDescent="0.2">
      <c r="A22" s="40" t="str">
        <f>IF('Rekonstrukce_2.NP'!$D$289=0,"",'Rekonstrukce_2.NP'!$D$289)</f>
        <v>766.2: Dveře dřevěné</v>
      </c>
      <c r="B22" s="41"/>
      <c r="C22" s="41"/>
      <c r="D22" s="41"/>
    </row>
    <row r="23" spans="1:4" s="3" customFormat="1" ht="15" customHeight="1" outlineLevel="1" x14ac:dyDescent="0.2">
      <c r="A23" s="40" t="str">
        <f>IF('Rekonstrukce_2.NP'!$D$331=0,"",'Rekonstrukce_2.NP'!$D$331)</f>
        <v>766.3: Repase dřevěných prvků verandy</v>
      </c>
      <c r="B23" s="41"/>
      <c r="C23" s="41"/>
      <c r="D23" s="41"/>
    </row>
    <row r="24" spans="1:4" s="3" customFormat="1" ht="15" customHeight="1" outlineLevel="1" x14ac:dyDescent="0.2">
      <c r="A24" s="40" t="str">
        <f>IF('Rekonstrukce_2.NP'!$D$347=0,"",'Rekonstrukce_2.NP'!$D$347)</f>
        <v>771.: Podlahy z dlaždic</v>
      </c>
      <c r="B24" s="41"/>
      <c r="C24" s="41"/>
      <c r="D24" s="41"/>
    </row>
    <row r="25" spans="1:4" s="3" customFormat="1" ht="15" customHeight="1" outlineLevel="1" x14ac:dyDescent="0.2">
      <c r="A25" s="40" t="str">
        <f>IF('Rekonstrukce_2.NP'!$D$375=0,"",'Rekonstrukce_2.NP'!$D$375)</f>
        <v>775.: Podlahy dřevěné</v>
      </c>
      <c r="B25" s="41"/>
      <c r="C25" s="41"/>
      <c r="D25" s="41"/>
    </row>
    <row r="26" spans="1:4" s="3" customFormat="1" ht="15" customHeight="1" outlineLevel="1" x14ac:dyDescent="0.2">
      <c r="A26" s="40" t="str">
        <f>IF('Rekonstrukce_2.NP'!$D$405=0,"",'Rekonstrukce_2.NP'!$D$405)</f>
        <v>776.: Podlahy povlakové</v>
      </c>
      <c r="B26" s="41"/>
      <c r="C26" s="41"/>
      <c r="D26" s="41"/>
    </row>
    <row r="27" spans="1:4" s="3" customFormat="1" ht="15" customHeight="1" outlineLevel="1" x14ac:dyDescent="0.2">
      <c r="A27" s="40" t="str">
        <f>IF('Rekonstrukce_2.NP'!$D$436=0,"",'Rekonstrukce_2.NP'!$D$436)</f>
        <v>781.: Obklady keramické</v>
      </c>
      <c r="B27" s="41"/>
      <c r="C27" s="41"/>
      <c r="D27" s="41"/>
    </row>
    <row r="28" spans="1:4" s="3" customFormat="1" ht="15" customHeight="1" outlineLevel="1" x14ac:dyDescent="0.2">
      <c r="A28" s="40" t="str">
        <f>IF('Rekonstrukce_2.NP'!$D$480=0,"",'Rekonstrukce_2.NP'!$D$480)</f>
        <v>784.: Malby</v>
      </c>
      <c r="B28" s="41"/>
      <c r="C28" s="41"/>
      <c r="D28" s="41"/>
    </row>
    <row r="29" spans="1:4" s="3" customFormat="1" ht="15" customHeight="1" outlineLevel="1" x14ac:dyDescent="0.2">
      <c r="A29" s="40" t="str">
        <f>IF('Rekonstrukce_2.NP'!$D$518=0,"",'Rekonstrukce_2.NP'!$D$518)</f>
        <v>790.: Vnitřní vybavení</v>
      </c>
      <c r="B29" s="41"/>
      <c r="C29" s="41"/>
      <c r="D29" s="41"/>
    </row>
    <row r="30" spans="1:4" s="1" customFormat="1" ht="15.75" customHeight="1" x14ac:dyDescent="0.2">
      <c r="A30" s="38" t="str">
        <f>IF('Rekonstrukce_2.NP'!$D$551=0,"",'Rekonstrukce_2.NP'!$D$551)</f>
        <v>T: Technické zařízení budov</v>
      </c>
      <c r="B30" s="39"/>
      <c r="C30" s="39"/>
      <c r="D30" s="39"/>
    </row>
    <row r="31" spans="1:4" s="3" customFormat="1" ht="15" customHeight="1" outlineLevel="1" x14ac:dyDescent="0.2">
      <c r="A31" s="40" t="str">
        <f>IF('Rekonstrukce_2.NP'!$D$552=0,"",'Rekonstrukce_2.NP'!$D$552)</f>
        <v>TZ1.: Technické zařízení budov</v>
      </c>
      <c r="B31" s="41"/>
      <c r="C31" s="41"/>
      <c r="D31" s="41"/>
    </row>
    <row r="32" spans="1:4" s="1" customFormat="1" ht="15.75" customHeight="1" x14ac:dyDescent="0.2">
      <c r="A32" s="38" t="str">
        <f>IF('Rekonstrukce_2.NP'!$D$558=0,"",'Rekonstrukce_2.NP'!$D$558)</f>
        <v>V: Oddíly VRN</v>
      </c>
      <c r="B32" s="39"/>
      <c r="C32" s="39"/>
      <c r="D32" s="39"/>
    </row>
    <row r="33" spans="1:6" s="3" customFormat="1" ht="15" customHeight="1" outlineLevel="1" x14ac:dyDescent="0.2">
      <c r="A33" s="40" t="str">
        <f>IF('Rekonstrukce_2.NP'!$D$559=0,"",'Rekonstrukce_2.NP'!$D$559)</f>
        <v>V01.: Projektové práce</v>
      </c>
      <c r="B33" s="41"/>
      <c r="C33" s="41"/>
      <c r="D33" s="41"/>
    </row>
    <row r="34" spans="1:6" s="3" customFormat="1" ht="15" customHeight="1" outlineLevel="1" x14ac:dyDescent="0.2">
      <c r="A34" s="40" t="str">
        <f>IF('Rekonstrukce_2.NP'!$D$563=0,"",'Rekonstrukce_2.NP'!$D$563)</f>
        <v>V03.: Zařízení staveniště</v>
      </c>
      <c r="B34" s="41"/>
      <c r="C34" s="41"/>
      <c r="D34" s="41"/>
    </row>
    <row r="35" spans="1:6" s="3" customFormat="1" ht="15" customHeight="1" outlineLevel="1" x14ac:dyDescent="0.2">
      <c r="A35" s="40" t="str">
        <f>IF('Rekonstrukce_2.NP'!$D$566=0,"",'Rekonstrukce_2.NP'!$D$566)</f>
        <v>V04.: Inženýrská činnost</v>
      </c>
      <c r="B35" s="41"/>
      <c r="C35" s="41"/>
      <c r="D35" s="41"/>
    </row>
    <row r="36" spans="1:6" ht="15" outlineLevel="1" thickBot="1" x14ac:dyDescent="0.35">
      <c r="A36" s="42"/>
    </row>
    <row r="37" spans="1:6" s="4" customFormat="1" ht="21" customHeight="1" x14ac:dyDescent="0.25">
      <c r="A37" s="43" t="s">
        <v>52</v>
      </c>
      <c r="B37" s="44"/>
      <c r="C37" s="45"/>
      <c r="D37" s="45"/>
    </row>
    <row r="38" spans="1:6" s="4" customFormat="1" ht="21" customHeight="1" x14ac:dyDescent="0.25">
      <c r="A38" s="46" t="s">
        <v>21</v>
      </c>
      <c r="B38" s="47"/>
    </row>
    <row r="39" spans="1:6" s="5" customFormat="1" ht="12.75" x14ac:dyDescent="0.2">
      <c r="A39" s="48" t="str">
        <f>IF(F39=0,"","DPH " &amp; F4 &amp; " % ze základny: " &amp; TEXT(F39,"# ##0"))</f>
        <v/>
      </c>
      <c r="B39" s="49"/>
      <c r="F39" s="5">
        <f>IF(ISNUMBER(F4),SUMIF(__SAZBA__,F4,__CENA__),0)</f>
        <v>0</v>
      </c>
    </row>
    <row r="40" spans="1:6" s="5" customFormat="1" thickBot="1" x14ac:dyDescent="0.25">
      <c r="A40" s="48" t="str">
        <f>IF(F40=0,"","DPH " &amp; F5 &amp; " % ze základny: " &amp; TEXT(F40,"# ##0"))</f>
        <v/>
      </c>
      <c r="B40" s="49"/>
      <c r="F40" s="5">
        <f>IF(ISNUMBER(F5),SUMIF(__SAZBA__,F5,__CENA__),0)</f>
        <v>0</v>
      </c>
    </row>
    <row r="41" spans="1:6" s="4" customFormat="1" ht="23.25" customHeight="1" x14ac:dyDescent="0.25">
      <c r="A41" s="43" t="s">
        <v>53</v>
      </c>
      <c r="B41" s="44"/>
      <c r="C41" s="45"/>
      <c r="D41" s="45"/>
    </row>
  </sheetData>
  <pageMargins left="0.5701389" right="0.42013889999999998" top="0.78749999999999998" bottom="0.78749999999999998" header="0.39374999999999999" footer="0.39374999999999999"/>
  <pageSetup paperSize="9" scale="90" orientation="portrait" horizontalDpi="300" verticalDpi="300" r:id="rId1"/>
  <headerFooter>
    <oddFooter>&amp;L&amp;8www.euroCALC.cz&amp;C&amp;8&amp;P z &amp;N&amp;R&amp;8&amp;A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Z571"/>
  <sheetViews>
    <sheetView showGridLines="0" tabSelected="1" view="pageBreakPreview" zoomScaleNormal="100" zoomScaleSheetLayoutView="100" workbookViewId="0">
      <pane ySplit="3" topLeftCell="A541" activePane="bottomLeft" state="frozen"/>
      <selection pane="bottomLeft" activeCell="I555" sqref="I555"/>
    </sheetView>
  </sheetViews>
  <sheetFormatPr defaultRowHeight="13.5" outlineLevelRow="3" x14ac:dyDescent="0.3"/>
  <cols>
    <col min="1" max="1" width="5.5" style="50" customWidth="1"/>
    <col min="2" max="2" width="4.33203125" style="51" customWidth="1"/>
    <col min="3" max="3" width="14.33203125" style="52" customWidth="1"/>
    <col min="4" max="4" width="57.33203125" style="53" customWidth="1"/>
    <col min="5" max="5" width="4.33203125" style="51" customWidth="1"/>
    <col min="6" max="6" width="13.83203125" style="54" customWidth="1"/>
    <col min="7" max="7" width="8" style="55" bestFit="1" customWidth="1"/>
    <col min="8" max="8" width="13.5" style="54" customWidth="1"/>
    <col min="9" max="9" width="12.5" style="55" customWidth="1"/>
    <col min="10" max="10" width="15.83203125" style="56" customWidth="1"/>
    <col min="11" max="11" width="11" style="135" bestFit="1" customWidth="1"/>
    <col min="12" max="12" width="11.5" style="57" hidden="1" customWidth="1"/>
    <col min="13" max="13" width="14.33203125" style="55" hidden="1" customWidth="1"/>
    <col min="14" max="14" width="11.5" style="55" hidden="1" customWidth="1"/>
    <col min="15" max="15" width="14.33203125" style="55" hidden="1" customWidth="1"/>
    <col min="16" max="16" width="9.83203125" style="55" hidden="1" customWidth="1"/>
    <col min="17" max="17" width="14.6640625" style="55" hidden="1" customWidth="1"/>
    <col min="18" max="18" width="15.83203125" style="55" hidden="1" customWidth="1"/>
    <col min="22" max="22" width="3.33203125" hidden="1" customWidth="1"/>
    <col min="23" max="23" width="4.1640625" hidden="1" customWidth="1"/>
    <col min="24" max="24" width="4" hidden="1" customWidth="1"/>
    <col min="25" max="25" width="4.6640625" hidden="1" customWidth="1"/>
    <col min="26" max="26" width="5.83203125" hidden="1" customWidth="1"/>
    <col min="27" max="28" width="0" hidden="1" customWidth="1"/>
  </cols>
  <sheetData>
    <row r="1" spans="1:26" s="1" customFormat="1" ht="20.25" customHeight="1" x14ac:dyDescent="0.25">
      <c r="A1" s="58"/>
      <c r="B1" s="26"/>
      <c r="C1" s="26"/>
      <c r="D1" s="26" t="s">
        <v>15</v>
      </c>
      <c r="E1" s="26"/>
      <c r="F1" s="27"/>
      <c r="G1" s="28"/>
      <c r="H1" s="27"/>
      <c r="I1" s="28"/>
      <c r="J1" s="29"/>
      <c r="K1" s="125"/>
      <c r="L1" s="30"/>
      <c r="M1" s="28"/>
      <c r="N1" s="28"/>
      <c r="O1" s="28"/>
      <c r="P1" s="28"/>
      <c r="Q1" s="28"/>
      <c r="R1" s="28"/>
    </row>
    <row r="2" spans="1:26" s="1" customFormat="1" ht="21.6" customHeight="1" x14ac:dyDescent="0.25">
      <c r="A2" s="58"/>
      <c r="B2" s="26"/>
      <c r="C2" s="26"/>
      <c r="D2" s="26" t="s">
        <v>16</v>
      </c>
      <c r="E2" s="26"/>
      <c r="F2" s="27"/>
      <c r="G2" s="28"/>
      <c r="H2" s="27"/>
      <c r="I2" s="28"/>
      <c r="J2" s="29"/>
      <c r="K2" s="126"/>
      <c r="L2" s="30"/>
      <c r="M2" s="28"/>
      <c r="N2" s="28"/>
      <c r="O2" s="28"/>
      <c r="P2" s="28"/>
      <c r="Q2" s="28"/>
      <c r="R2" s="28"/>
    </row>
    <row r="3" spans="1:26" s="6" customFormat="1" thickBot="1" x14ac:dyDescent="0.25">
      <c r="A3" s="32" t="s">
        <v>54</v>
      </c>
      <c r="B3" s="32" t="s">
        <v>55</v>
      </c>
      <c r="C3" s="32" t="s">
        <v>56</v>
      </c>
      <c r="D3" s="59" t="s">
        <v>19</v>
      </c>
      <c r="E3" s="32" t="s">
        <v>57</v>
      </c>
      <c r="F3" s="32" t="s">
        <v>58</v>
      </c>
      <c r="G3" s="32" t="s">
        <v>59</v>
      </c>
      <c r="H3" s="32" t="s">
        <v>60</v>
      </c>
      <c r="I3" s="32" t="s">
        <v>61</v>
      </c>
      <c r="J3" s="32" t="s">
        <v>20</v>
      </c>
      <c r="K3" s="127" t="s">
        <v>62</v>
      </c>
      <c r="L3" s="32" t="s">
        <v>63</v>
      </c>
      <c r="M3" s="32" t="s">
        <v>64</v>
      </c>
      <c r="N3" s="32" t="s">
        <v>65</v>
      </c>
      <c r="O3" s="32" t="s">
        <v>66</v>
      </c>
      <c r="P3" s="32" t="s">
        <v>67</v>
      </c>
      <c r="Q3" s="32" t="s">
        <v>21</v>
      </c>
      <c r="R3" s="32" t="s">
        <v>22</v>
      </c>
    </row>
    <row r="4" spans="1:26" ht="11.25" customHeight="1" x14ac:dyDescent="0.3">
      <c r="A4" s="60"/>
      <c r="B4" s="61"/>
      <c r="C4" s="62"/>
      <c r="D4" s="63"/>
      <c r="E4" s="61"/>
      <c r="F4" s="60"/>
      <c r="G4" s="60"/>
      <c r="H4" s="60"/>
      <c r="I4" s="60"/>
      <c r="J4" s="60"/>
      <c r="K4" s="128"/>
      <c r="L4" s="60"/>
      <c r="M4" s="60"/>
      <c r="N4" s="60"/>
      <c r="O4" s="60"/>
      <c r="P4" s="60"/>
      <c r="Q4" s="60"/>
      <c r="R4" s="60"/>
    </row>
    <row r="5" spans="1:26" s="2" customFormat="1" ht="19.5" customHeight="1" x14ac:dyDescent="0.25">
      <c r="A5" s="64"/>
      <c r="B5" s="65"/>
      <c r="C5" s="66"/>
      <c r="D5" s="66" t="s">
        <v>16</v>
      </c>
      <c r="E5" s="65"/>
      <c r="F5" s="67"/>
      <c r="G5" s="68"/>
      <c r="H5" s="67"/>
      <c r="I5" s="68"/>
      <c r="J5" s="37"/>
      <c r="K5" s="129"/>
      <c r="L5" s="69"/>
      <c r="M5" s="70">
        <f>SUBTOTAL(9,M6:M570)</f>
        <v>26.986823739900007</v>
      </c>
      <c r="N5" s="68"/>
      <c r="O5" s="70">
        <f>SUBTOTAL(9,O6:O570)</f>
        <v>50.301079019999996</v>
      </c>
      <c r="P5" s="71" t="s">
        <v>17</v>
      </c>
      <c r="Q5" s="37">
        <f>SUBTOTAL(9,Q6:Q570)</f>
        <v>0</v>
      </c>
      <c r="R5" s="37">
        <f>SUBTOTAL(9,R6:R570)</f>
        <v>0</v>
      </c>
    </row>
    <row r="6" spans="1:26" s="7" customFormat="1" ht="18.75" customHeight="1" x14ac:dyDescent="0.2">
      <c r="A6" s="72"/>
      <c r="B6" s="73"/>
      <c r="C6" s="74"/>
      <c r="D6" s="74" t="s">
        <v>23</v>
      </c>
      <c r="E6" s="73"/>
      <c r="F6" s="75"/>
      <c r="G6" s="76"/>
      <c r="H6" s="75"/>
      <c r="I6" s="76"/>
      <c r="J6" s="39"/>
      <c r="K6" s="130"/>
      <c r="L6" s="77"/>
      <c r="M6" s="78">
        <f>SUBTOTAL(9,M7:M196)</f>
        <v>12.865746579999998</v>
      </c>
      <c r="N6" s="79"/>
      <c r="O6" s="78">
        <f>SUBTOTAL(9,O7:O196)</f>
        <v>50.028565999999998</v>
      </c>
      <c r="P6" s="80" t="s">
        <v>17</v>
      </c>
      <c r="Q6" s="81">
        <f>SUBTOTAL(9,Q7:Q196)</f>
        <v>0</v>
      </c>
      <c r="R6" s="81">
        <f>SUBTOTAL(9,R7:R196)</f>
        <v>0</v>
      </c>
    </row>
    <row r="7" spans="1:26" s="8" customFormat="1" ht="16.5" customHeight="1" outlineLevel="1" x14ac:dyDescent="0.2">
      <c r="A7" s="82"/>
      <c r="B7" s="61"/>
      <c r="C7" s="83"/>
      <c r="D7" s="83" t="s">
        <v>24</v>
      </c>
      <c r="E7" s="61"/>
      <c r="F7" s="84"/>
      <c r="G7" s="85"/>
      <c r="H7" s="84"/>
      <c r="I7" s="85"/>
      <c r="J7" s="86"/>
      <c r="K7" s="131"/>
      <c r="L7" s="87"/>
      <c r="M7" s="88">
        <f>SUBTOTAL(9,M8:M12)</f>
        <v>0.50472085499999997</v>
      </c>
      <c r="N7" s="85"/>
      <c r="O7" s="88">
        <f>SUBTOTAL(9,O8:O12)</f>
        <v>0</v>
      </c>
      <c r="P7" s="89" t="s">
        <v>17</v>
      </c>
      <c r="Q7" s="86">
        <f>SUBTOTAL(9,Q8:Q12)</f>
        <v>0</v>
      </c>
      <c r="R7" s="86">
        <f>SUBTOTAL(9,R8:R12)</f>
        <v>0</v>
      </c>
    </row>
    <row r="8" spans="1:26" s="9" customFormat="1" ht="24" outlineLevel="2" x14ac:dyDescent="0.2">
      <c r="A8" s="90">
        <v>1</v>
      </c>
      <c r="B8" s="91" t="s">
        <v>68</v>
      </c>
      <c r="C8" s="92" t="s">
        <v>69</v>
      </c>
      <c r="D8" s="93" t="s">
        <v>70</v>
      </c>
      <c r="E8" s="91" t="s">
        <v>71</v>
      </c>
      <c r="F8" s="94">
        <v>0.18630000000000002</v>
      </c>
      <c r="G8" s="95">
        <v>0</v>
      </c>
      <c r="H8" s="94">
        <f>F8*(1+G8/100)</f>
        <v>0.18630000000000002</v>
      </c>
      <c r="I8" s="95"/>
      <c r="J8" s="96"/>
      <c r="K8" s="132" t="s">
        <v>788</v>
      </c>
      <c r="L8" s="97">
        <v>1.0900000000000001</v>
      </c>
      <c r="M8" s="98">
        <f>H8*L8</f>
        <v>0.20306700000000003</v>
      </c>
      <c r="N8" s="97"/>
      <c r="O8" s="98">
        <f>H8*N8</f>
        <v>0</v>
      </c>
      <c r="P8" s="96">
        <v>21</v>
      </c>
      <c r="Q8" s="96">
        <f>J8*(P8/100)</f>
        <v>0</v>
      </c>
      <c r="R8" s="96">
        <f>J8+Q8</f>
        <v>0</v>
      </c>
      <c r="V8" s="9" t="s">
        <v>72</v>
      </c>
      <c r="W8" s="9" t="s">
        <v>73</v>
      </c>
      <c r="X8" s="9" t="s">
        <v>74</v>
      </c>
      <c r="Y8" s="9" t="s">
        <v>75</v>
      </c>
      <c r="Z8" s="9" t="s">
        <v>76</v>
      </c>
    </row>
    <row r="9" spans="1:26" s="10" customFormat="1" ht="11.25" outlineLevel="3" x14ac:dyDescent="0.3">
      <c r="A9" s="99"/>
      <c r="B9" s="100"/>
      <c r="C9" s="100"/>
      <c r="D9" s="101" t="s">
        <v>77</v>
      </c>
      <c r="E9" s="100"/>
      <c r="F9" s="102">
        <v>0.18630000000000002</v>
      </c>
      <c r="G9" s="103"/>
      <c r="H9" s="104"/>
      <c r="I9" s="103"/>
      <c r="J9" s="105"/>
      <c r="K9" s="133"/>
      <c r="L9" s="106"/>
      <c r="M9" s="103"/>
      <c r="N9" s="103"/>
      <c r="O9" s="103"/>
      <c r="P9" s="107" t="s">
        <v>17</v>
      </c>
      <c r="Q9" s="103"/>
      <c r="R9" s="103"/>
    </row>
    <row r="10" spans="1:26" s="9" customFormat="1" ht="12" outlineLevel="2" x14ac:dyDescent="0.2">
      <c r="A10" s="90">
        <v>2</v>
      </c>
      <c r="B10" s="91" t="s">
        <v>68</v>
      </c>
      <c r="C10" s="92" t="s">
        <v>78</v>
      </c>
      <c r="D10" s="93" t="s">
        <v>79</v>
      </c>
      <c r="E10" s="91" t="s">
        <v>80</v>
      </c>
      <c r="F10" s="94">
        <v>0.15524999999999997</v>
      </c>
      <c r="G10" s="95">
        <v>0</v>
      </c>
      <c r="H10" s="94">
        <f>F10*(1+G10/100)</f>
        <v>0.15524999999999997</v>
      </c>
      <c r="I10" s="95"/>
      <c r="J10" s="96"/>
      <c r="K10" s="132" t="s">
        <v>788</v>
      </c>
      <c r="L10" s="97">
        <v>1.94302</v>
      </c>
      <c r="M10" s="98">
        <f>H10*L10</f>
        <v>0.30165385499999992</v>
      </c>
      <c r="N10" s="97"/>
      <c r="O10" s="98">
        <f>H10*N10</f>
        <v>0</v>
      </c>
      <c r="P10" s="96">
        <v>21</v>
      </c>
      <c r="Q10" s="96">
        <f>J10*(P10/100)</f>
        <v>0</v>
      </c>
      <c r="R10" s="96">
        <f>J10+Q10</f>
        <v>0</v>
      </c>
    </row>
    <row r="11" spans="1:26" s="10" customFormat="1" ht="11.25" outlineLevel="3" x14ac:dyDescent="0.3">
      <c r="A11" s="99"/>
      <c r="B11" s="100"/>
      <c r="C11" s="100"/>
      <c r="D11" s="101" t="s">
        <v>81</v>
      </c>
      <c r="E11" s="100"/>
      <c r="F11" s="102">
        <v>0.15524999999999997</v>
      </c>
      <c r="G11" s="103"/>
      <c r="H11" s="104"/>
      <c r="I11" s="103"/>
      <c r="J11" s="105"/>
      <c r="K11" s="133"/>
      <c r="L11" s="106"/>
      <c r="M11" s="103"/>
      <c r="N11" s="103"/>
      <c r="O11" s="103"/>
      <c r="P11" s="107" t="s">
        <v>17</v>
      </c>
      <c r="Q11" s="103"/>
      <c r="R11" s="103"/>
    </row>
    <row r="12" spans="1:26" s="11" customFormat="1" ht="12.75" customHeight="1" outlineLevel="2" x14ac:dyDescent="0.3">
      <c r="A12" s="108"/>
      <c r="B12" s="109"/>
      <c r="C12" s="109"/>
      <c r="D12" s="110"/>
      <c r="E12" s="109"/>
      <c r="F12" s="111"/>
      <c r="G12" s="112"/>
      <c r="H12" s="111"/>
      <c r="I12" s="112"/>
      <c r="J12" s="113"/>
      <c r="K12" s="134"/>
      <c r="L12" s="114"/>
      <c r="M12" s="112"/>
      <c r="N12" s="112"/>
      <c r="O12" s="112"/>
      <c r="P12" s="115" t="s">
        <v>17</v>
      </c>
      <c r="Q12" s="112"/>
      <c r="R12" s="112"/>
    </row>
    <row r="13" spans="1:26" s="8" customFormat="1" ht="16.5" customHeight="1" outlineLevel="1" x14ac:dyDescent="0.2">
      <c r="A13" s="82"/>
      <c r="B13" s="61"/>
      <c r="C13" s="83"/>
      <c r="D13" s="83" t="s">
        <v>25</v>
      </c>
      <c r="E13" s="61"/>
      <c r="F13" s="84"/>
      <c r="G13" s="85"/>
      <c r="H13" s="84"/>
      <c r="I13" s="85"/>
      <c r="J13" s="86"/>
      <c r="K13" s="131"/>
      <c r="L13" s="87"/>
      <c r="M13" s="88">
        <f>SUBTOTAL(9,M14:M19)</f>
        <v>1.8881163000000001</v>
      </c>
      <c r="N13" s="85"/>
      <c r="O13" s="88">
        <f>SUBTOTAL(9,O14:O19)</f>
        <v>0</v>
      </c>
      <c r="P13" s="89" t="s">
        <v>17</v>
      </c>
      <c r="Q13" s="86">
        <f>SUBTOTAL(9,Q14:Q19)</f>
        <v>0</v>
      </c>
      <c r="R13" s="86">
        <f>SUBTOTAL(9,R14:R19)</f>
        <v>0</v>
      </c>
    </row>
    <row r="14" spans="1:26" s="9" customFormat="1" ht="24" outlineLevel="2" x14ac:dyDescent="0.2">
      <c r="A14" s="90">
        <v>1</v>
      </c>
      <c r="B14" s="91" t="s">
        <v>68</v>
      </c>
      <c r="C14" s="92" t="s">
        <v>82</v>
      </c>
      <c r="D14" s="93" t="s">
        <v>83</v>
      </c>
      <c r="E14" s="91" t="s">
        <v>84</v>
      </c>
      <c r="F14" s="94">
        <v>1.0349999999999999</v>
      </c>
      <c r="G14" s="95">
        <v>0</v>
      </c>
      <c r="H14" s="94">
        <f>F14*(1+G14/100)</f>
        <v>1.0349999999999999</v>
      </c>
      <c r="I14" s="95"/>
      <c r="J14" s="96"/>
      <c r="K14" s="132" t="s">
        <v>788</v>
      </c>
      <c r="L14" s="97">
        <v>0.17818000000000001</v>
      </c>
      <c r="M14" s="98">
        <f>H14*L14</f>
        <v>0.18441629999999998</v>
      </c>
      <c r="N14" s="97"/>
      <c r="O14" s="98">
        <f>H14*N14</f>
        <v>0</v>
      </c>
      <c r="P14" s="96">
        <v>21</v>
      </c>
      <c r="Q14" s="96">
        <f>J14*(P14/100)</f>
        <v>0</v>
      </c>
      <c r="R14" s="96">
        <f>J14+Q14</f>
        <v>0</v>
      </c>
    </row>
    <row r="15" spans="1:26" s="10" customFormat="1" ht="11.25" outlineLevel="3" x14ac:dyDescent="0.3">
      <c r="A15" s="99"/>
      <c r="B15" s="100"/>
      <c r="C15" s="100"/>
      <c r="D15" s="101" t="s">
        <v>85</v>
      </c>
      <c r="E15" s="100"/>
      <c r="F15" s="102">
        <v>1.0349999999999999</v>
      </c>
      <c r="G15" s="103"/>
      <c r="H15" s="104"/>
      <c r="I15" s="103"/>
      <c r="J15" s="105"/>
      <c r="K15" s="133"/>
      <c r="L15" s="106"/>
      <c r="M15" s="103"/>
      <c r="N15" s="103"/>
      <c r="O15" s="103"/>
      <c r="P15" s="107" t="s">
        <v>17</v>
      </c>
      <c r="Q15" s="103"/>
      <c r="R15" s="103"/>
    </row>
    <row r="16" spans="1:26" s="9" customFormat="1" ht="12" outlineLevel="2" x14ac:dyDescent="0.2">
      <c r="A16" s="90">
        <v>2</v>
      </c>
      <c r="B16" s="91" t="s">
        <v>68</v>
      </c>
      <c r="C16" s="92" t="s">
        <v>86</v>
      </c>
      <c r="D16" s="93" t="s">
        <v>87</v>
      </c>
      <c r="E16" s="91" t="s">
        <v>84</v>
      </c>
      <c r="F16" s="94">
        <v>3.75</v>
      </c>
      <c r="G16" s="95">
        <v>0</v>
      </c>
      <c r="H16" s="94">
        <f>F16*(1+G16/100)</f>
        <v>3.75</v>
      </c>
      <c r="I16" s="95"/>
      <c r="J16" s="96"/>
      <c r="K16" s="132" t="s">
        <v>788</v>
      </c>
      <c r="L16" s="97">
        <v>0.45432</v>
      </c>
      <c r="M16" s="98">
        <f>H16*L16</f>
        <v>1.7037</v>
      </c>
      <c r="N16" s="97"/>
      <c r="O16" s="98">
        <f>H16*N16</f>
        <v>0</v>
      </c>
      <c r="P16" s="96">
        <v>21</v>
      </c>
      <c r="Q16" s="96">
        <f>J16*(P16/100)</f>
        <v>0</v>
      </c>
      <c r="R16" s="96">
        <f>J16+Q16</f>
        <v>0</v>
      </c>
    </row>
    <row r="17" spans="1:18" s="10" customFormat="1" ht="11.25" outlineLevel="3" x14ac:dyDescent="0.3">
      <c r="A17" s="99"/>
      <c r="B17" s="100"/>
      <c r="C17" s="100"/>
      <c r="D17" s="101" t="s">
        <v>88</v>
      </c>
      <c r="E17" s="100"/>
      <c r="F17" s="102">
        <v>1.59</v>
      </c>
      <c r="G17" s="103"/>
      <c r="H17" s="104"/>
      <c r="I17" s="103"/>
      <c r="J17" s="105"/>
      <c r="K17" s="133"/>
      <c r="L17" s="106"/>
      <c r="M17" s="103"/>
      <c r="N17" s="103"/>
      <c r="O17" s="103"/>
      <c r="P17" s="107" t="s">
        <v>17</v>
      </c>
      <c r="Q17" s="103"/>
      <c r="R17" s="103"/>
    </row>
    <row r="18" spans="1:18" s="10" customFormat="1" ht="11.25" outlineLevel="3" x14ac:dyDescent="0.3">
      <c r="A18" s="99"/>
      <c r="B18" s="100"/>
      <c r="C18" s="100"/>
      <c r="D18" s="101" t="s">
        <v>89</v>
      </c>
      <c r="E18" s="100"/>
      <c r="F18" s="102">
        <v>2.16</v>
      </c>
      <c r="G18" s="103"/>
      <c r="H18" s="104"/>
      <c r="I18" s="103"/>
      <c r="J18" s="105"/>
      <c r="K18" s="133"/>
      <c r="L18" s="106"/>
      <c r="M18" s="103"/>
      <c r="N18" s="103"/>
      <c r="O18" s="103"/>
      <c r="P18" s="107" t="s">
        <v>17</v>
      </c>
      <c r="Q18" s="103"/>
      <c r="R18" s="103"/>
    </row>
    <row r="19" spans="1:18" s="11" customFormat="1" ht="12.75" customHeight="1" outlineLevel="2" x14ac:dyDescent="0.3">
      <c r="A19" s="108"/>
      <c r="B19" s="109"/>
      <c r="C19" s="109"/>
      <c r="D19" s="110"/>
      <c r="E19" s="109"/>
      <c r="F19" s="111"/>
      <c r="G19" s="112"/>
      <c r="H19" s="111"/>
      <c r="I19" s="112"/>
      <c r="J19" s="113"/>
      <c r="K19" s="134"/>
      <c r="L19" s="114"/>
      <c r="M19" s="112"/>
      <c r="N19" s="112"/>
      <c r="O19" s="112"/>
      <c r="P19" s="115" t="s">
        <v>17</v>
      </c>
      <c r="Q19" s="112"/>
      <c r="R19" s="112"/>
    </row>
    <row r="20" spans="1:18" s="8" customFormat="1" ht="16.5" customHeight="1" outlineLevel="1" x14ac:dyDescent="0.2">
      <c r="A20" s="82"/>
      <c r="B20" s="61"/>
      <c r="C20" s="83"/>
      <c r="D20" s="83" t="s">
        <v>26</v>
      </c>
      <c r="E20" s="61"/>
      <c r="F20" s="84"/>
      <c r="G20" s="85"/>
      <c r="H20" s="84"/>
      <c r="I20" s="85"/>
      <c r="J20" s="86"/>
      <c r="K20" s="131"/>
      <c r="L20" s="87"/>
      <c r="M20" s="88">
        <f>SUBTOTAL(9,M21:M76)</f>
        <v>6.4903870999999986</v>
      </c>
      <c r="N20" s="85"/>
      <c r="O20" s="88">
        <f>SUBTOTAL(9,O21:O76)</f>
        <v>0</v>
      </c>
      <c r="P20" s="89" t="s">
        <v>17</v>
      </c>
      <c r="Q20" s="86">
        <f>SUBTOTAL(9,Q21:Q76)</f>
        <v>0</v>
      </c>
      <c r="R20" s="86">
        <f>SUBTOTAL(9,R21:R76)</f>
        <v>0</v>
      </c>
    </row>
    <row r="21" spans="1:18" s="9" customFormat="1" ht="24" outlineLevel="2" x14ac:dyDescent="0.2">
      <c r="A21" s="90">
        <v>1</v>
      </c>
      <c r="B21" s="91" t="s">
        <v>68</v>
      </c>
      <c r="C21" s="92" t="s">
        <v>90</v>
      </c>
      <c r="D21" s="93" t="s">
        <v>91</v>
      </c>
      <c r="E21" s="91" t="s">
        <v>84</v>
      </c>
      <c r="F21" s="94">
        <v>67.721500000000006</v>
      </c>
      <c r="G21" s="95">
        <v>0</v>
      </c>
      <c r="H21" s="94">
        <f>F21*(1+G21/100)</f>
        <v>67.721500000000006</v>
      </c>
      <c r="I21" s="95"/>
      <c r="J21" s="96"/>
      <c r="K21" s="132" t="s">
        <v>788</v>
      </c>
      <c r="L21" s="97">
        <v>5.7000000000000002E-3</v>
      </c>
      <c r="M21" s="98">
        <f>H21*L21</f>
        <v>0.38601255000000007</v>
      </c>
      <c r="N21" s="97"/>
      <c r="O21" s="98">
        <f>H21*N21</f>
        <v>0</v>
      </c>
      <c r="P21" s="96">
        <v>21</v>
      </c>
      <c r="Q21" s="96">
        <f>J21*(P21/100)</f>
        <v>0</v>
      </c>
      <c r="R21" s="96">
        <f>J21+Q21</f>
        <v>0</v>
      </c>
    </row>
    <row r="22" spans="1:18" s="10" customFormat="1" ht="11.25" outlineLevel="3" x14ac:dyDescent="0.3">
      <c r="A22" s="99"/>
      <c r="B22" s="100"/>
      <c r="C22" s="100"/>
      <c r="D22" s="101" t="s">
        <v>92</v>
      </c>
      <c r="E22" s="100"/>
      <c r="F22" s="102">
        <v>40.480000000000004</v>
      </c>
      <c r="G22" s="103"/>
      <c r="H22" s="104"/>
      <c r="I22" s="103"/>
      <c r="J22" s="105"/>
      <c r="K22" s="133"/>
      <c r="L22" s="106"/>
      <c r="M22" s="103"/>
      <c r="N22" s="103"/>
      <c r="O22" s="103"/>
      <c r="P22" s="107" t="s">
        <v>17</v>
      </c>
      <c r="Q22" s="103"/>
      <c r="R22" s="103"/>
    </row>
    <row r="23" spans="1:18" s="10" customFormat="1" ht="11.25" outlineLevel="3" x14ac:dyDescent="0.3">
      <c r="A23" s="99"/>
      <c r="B23" s="100"/>
      <c r="C23" s="100"/>
      <c r="D23" s="101" t="s">
        <v>93</v>
      </c>
      <c r="E23" s="100"/>
      <c r="F23" s="102">
        <v>0</v>
      </c>
      <c r="G23" s="103"/>
      <c r="H23" s="104"/>
      <c r="I23" s="103"/>
      <c r="J23" s="105"/>
      <c r="K23" s="133"/>
      <c r="L23" s="106"/>
      <c r="M23" s="103"/>
      <c r="N23" s="103"/>
      <c r="O23" s="103"/>
      <c r="P23" s="107" t="s">
        <v>17</v>
      </c>
      <c r="Q23" s="103"/>
      <c r="R23" s="103"/>
    </row>
    <row r="24" spans="1:18" s="10" customFormat="1" ht="11.25" outlineLevel="3" x14ac:dyDescent="0.3">
      <c r="A24" s="99"/>
      <c r="B24" s="100"/>
      <c r="C24" s="100"/>
      <c r="D24" s="101" t="s">
        <v>94</v>
      </c>
      <c r="E24" s="100"/>
      <c r="F24" s="102">
        <v>27.241500000000002</v>
      </c>
      <c r="G24" s="103"/>
      <c r="H24" s="104"/>
      <c r="I24" s="103"/>
      <c r="J24" s="105"/>
      <c r="K24" s="133"/>
      <c r="L24" s="106"/>
      <c r="M24" s="103"/>
      <c r="N24" s="103"/>
      <c r="O24" s="103"/>
      <c r="P24" s="107" t="s">
        <v>17</v>
      </c>
      <c r="Q24" s="103"/>
      <c r="R24" s="103"/>
    </row>
    <row r="25" spans="1:18" s="9" customFormat="1" ht="24" outlineLevel="2" x14ac:dyDescent="0.2">
      <c r="A25" s="90">
        <v>2</v>
      </c>
      <c r="B25" s="91" t="s">
        <v>68</v>
      </c>
      <c r="C25" s="92" t="s">
        <v>95</v>
      </c>
      <c r="D25" s="93" t="s">
        <v>96</v>
      </c>
      <c r="E25" s="91" t="s">
        <v>84</v>
      </c>
      <c r="F25" s="94">
        <v>356.91489999999988</v>
      </c>
      <c r="G25" s="95">
        <v>0</v>
      </c>
      <c r="H25" s="94">
        <f>F25*(1+G25/100)</f>
        <v>356.91489999999988</v>
      </c>
      <c r="I25" s="95"/>
      <c r="J25" s="96"/>
      <c r="K25" s="132" t="s">
        <v>788</v>
      </c>
      <c r="L25" s="97">
        <v>1.7000000000000001E-2</v>
      </c>
      <c r="M25" s="98">
        <f>H25*L25</f>
        <v>6.0675532999999984</v>
      </c>
      <c r="N25" s="97"/>
      <c r="O25" s="98">
        <f>H25*N25</f>
        <v>0</v>
      </c>
      <c r="P25" s="96">
        <v>21</v>
      </c>
      <c r="Q25" s="96">
        <f>J25*(P25/100)</f>
        <v>0</v>
      </c>
      <c r="R25" s="96">
        <f>J25+Q25</f>
        <v>0</v>
      </c>
    </row>
    <row r="26" spans="1:18" s="10" customFormat="1" ht="11.25" outlineLevel="3" x14ac:dyDescent="0.3">
      <c r="A26" s="99"/>
      <c r="B26" s="100"/>
      <c r="C26" s="100"/>
      <c r="D26" s="101" t="s">
        <v>97</v>
      </c>
      <c r="E26" s="100"/>
      <c r="F26" s="102">
        <v>0</v>
      </c>
      <c r="G26" s="103"/>
      <c r="H26" s="104"/>
      <c r="I26" s="103"/>
      <c r="J26" s="105"/>
      <c r="K26" s="133"/>
      <c r="L26" s="106"/>
      <c r="M26" s="103"/>
      <c r="N26" s="103"/>
      <c r="O26" s="103"/>
      <c r="P26" s="107" t="s">
        <v>17</v>
      </c>
      <c r="Q26" s="103"/>
      <c r="R26" s="103"/>
    </row>
    <row r="27" spans="1:18" s="10" customFormat="1" ht="11.25" outlineLevel="3" x14ac:dyDescent="0.3">
      <c r="A27" s="99"/>
      <c r="B27" s="100"/>
      <c r="C27" s="100"/>
      <c r="D27" s="101" t="s">
        <v>98</v>
      </c>
      <c r="E27" s="100"/>
      <c r="F27" s="102">
        <v>39.686399999999999</v>
      </c>
      <c r="G27" s="103"/>
      <c r="H27" s="104"/>
      <c r="I27" s="103"/>
      <c r="J27" s="105"/>
      <c r="K27" s="133"/>
      <c r="L27" s="106"/>
      <c r="M27" s="103"/>
      <c r="N27" s="103"/>
      <c r="O27" s="103"/>
      <c r="P27" s="107" t="s">
        <v>17</v>
      </c>
      <c r="Q27" s="103"/>
      <c r="R27" s="103"/>
    </row>
    <row r="28" spans="1:18" s="10" customFormat="1" ht="11.25" outlineLevel="3" x14ac:dyDescent="0.3">
      <c r="A28" s="99"/>
      <c r="B28" s="100"/>
      <c r="C28" s="100"/>
      <c r="D28" s="101" t="s">
        <v>99</v>
      </c>
      <c r="E28" s="100"/>
      <c r="F28" s="102">
        <v>-13.014000000000001</v>
      </c>
      <c r="G28" s="103"/>
      <c r="H28" s="104"/>
      <c r="I28" s="103"/>
      <c r="J28" s="105"/>
      <c r="K28" s="133"/>
      <c r="L28" s="106"/>
      <c r="M28" s="103"/>
      <c r="N28" s="103"/>
      <c r="O28" s="103"/>
      <c r="P28" s="107" t="s">
        <v>17</v>
      </c>
      <c r="Q28" s="103"/>
      <c r="R28" s="103"/>
    </row>
    <row r="29" spans="1:18" s="10" customFormat="1" ht="11.25" outlineLevel="3" x14ac:dyDescent="0.3">
      <c r="A29" s="99"/>
      <c r="B29" s="100"/>
      <c r="C29" s="100"/>
      <c r="D29" s="101" t="s">
        <v>100</v>
      </c>
      <c r="E29" s="100"/>
      <c r="F29" s="102">
        <v>0</v>
      </c>
      <c r="G29" s="103"/>
      <c r="H29" s="104"/>
      <c r="I29" s="103"/>
      <c r="J29" s="105"/>
      <c r="K29" s="133"/>
      <c r="L29" s="106"/>
      <c r="M29" s="103"/>
      <c r="N29" s="103"/>
      <c r="O29" s="103"/>
      <c r="P29" s="107" t="s">
        <v>17</v>
      </c>
      <c r="Q29" s="103"/>
      <c r="R29" s="103"/>
    </row>
    <row r="30" spans="1:18" s="10" customFormat="1" ht="11.25" outlineLevel="3" x14ac:dyDescent="0.3">
      <c r="A30" s="99"/>
      <c r="B30" s="100"/>
      <c r="C30" s="100"/>
      <c r="D30" s="101" t="s">
        <v>101</v>
      </c>
      <c r="E30" s="100"/>
      <c r="F30" s="102">
        <v>110.3154</v>
      </c>
      <c r="G30" s="103"/>
      <c r="H30" s="104"/>
      <c r="I30" s="103"/>
      <c r="J30" s="105"/>
      <c r="K30" s="133"/>
      <c r="L30" s="106"/>
      <c r="M30" s="103"/>
      <c r="N30" s="103"/>
      <c r="O30" s="103"/>
      <c r="P30" s="107" t="s">
        <v>17</v>
      </c>
      <c r="Q30" s="103"/>
      <c r="R30" s="103"/>
    </row>
    <row r="31" spans="1:18" s="10" customFormat="1" ht="22.5" outlineLevel="3" x14ac:dyDescent="0.3">
      <c r="A31" s="99"/>
      <c r="B31" s="100"/>
      <c r="C31" s="100"/>
      <c r="D31" s="101" t="s">
        <v>102</v>
      </c>
      <c r="E31" s="100"/>
      <c r="F31" s="102">
        <v>-12.591999999999999</v>
      </c>
      <c r="G31" s="103"/>
      <c r="H31" s="104"/>
      <c r="I31" s="103"/>
      <c r="J31" s="105"/>
      <c r="K31" s="133"/>
      <c r="L31" s="106"/>
      <c r="M31" s="103"/>
      <c r="N31" s="103"/>
      <c r="O31" s="103"/>
      <c r="P31" s="107" t="s">
        <v>17</v>
      </c>
      <c r="Q31" s="103"/>
      <c r="R31" s="103"/>
    </row>
    <row r="32" spans="1:18" s="10" customFormat="1" ht="11.25" outlineLevel="3" x14ac:dyDescent="0.3">
      <c r="A32" s="99"/>
      <c r="B32" s="100"/>
      <c r="C32" s="100"/>
      <c r="D32" s="101" t="s">
        <v>103</v>
      </c>
      <c r="E32" s="100"/>
      <c r="F32" s="102">
        <v>0</v>
      </c>
      <c r="G32" s="103"/>
      <c r="H32" s="104"/>
      <c r="I32" s="103"/>
      <c r="J32" s="105"/>
      <c r="K32" s="133"/>
      <c r="L32" s="106"/>
      <c r="M32" s="103"/>
      <c r="N32" s="103"/>
      <c r="O32" s="103"/>
      <c r="P32" s="107" t="s">
        <v>17</v>
      </c>
      <c r="Q32" s="103"/>
      <c r="R32" s="103"/>
    </row>
    <row r="33" spans="1:18" s="10" customFormat="1" ht="11.25" outlineLevel="3" x14ac:dyDescent="0.3">
      <c r="A33" s="99"/>
      <c r="B33" s="100"/>
      <c r="C33" s="100"/>
      <c r="D33" s="101" t="s">
        <v>104</v>
      </c>
      <c r="E33" s="100"/>
      <c r="F33" s="102">
        <v>46.682999999999993</v>
      </c>
      <c r="G33" s="103"/>
      <c r="H33" s="104"/>
      <c r="I33" s="103"/>
      <c r="J33" s="105"/>
      <c r="K33" s="133"/>
      <c r="L33" s="106"/>
      <c r="M33" s="103"/>
      <c r="N33" s="103"/>
      <c r="O33" s="103"/>
      <c r="P33" s="107" t="s">
        <v>17</v>
      </c>
      <c r="Q33" s="103"/>
      <c r="R33" s="103"/>
    </row>
    <row r="34" spans="1:18" s="10" customFormat="1" ht="11.25" outlineLevel="3" x14ac:dyDescent="0.3">
      <c r="A34" s="99"/>
      <c r="B34" s="100"/>
      <c r="C34" s="100"/>
      <c r="D34" s="101" t="s">
        <v>105</v>
      </c>
      <c r="E34" s="100"/>
      <c r="F34" s="102">
        <v>-4.2316000000000003</v>
      </c>
      <c r="G34" s="103"/>
      <c r="H34" s="104"/>
      <c r="I34" s="103"/>
      <c r="J34" s="105"/>
      <c r="K34" s="133"/>
      <c r="L34" s="106"/>
      <c r="M34" s="103"/>
      <c r="N34" s="103"/>
      <c r="O34" s="103"/>
      <c r="P34" s="107" t="s">
        <v>17</v>
      </c>
      <c r="Q34" s="103"/>
      <c r="R34" s="103"/>
    </row>
    <row r="35" spans="1:18" s="10" customFormat="1" ht="11.25" outlineLevel="3" x14ac:dyDescent="0.3">
      <c r="A35" s="99"/>
      <c r="B35" s="100"/>
      <c r="C35" s="100"/>
      <c r="D35" s="101" t="s">
        <v>106</v>
      </c>
      <c r="E35" s="100"/>
      <c r="F35" s="102">
        <v>2.702</v>
      </c>
      <c r="G35" s="103"/>
      <c r="H35" s="104"/>
      <c r="I35" s="103"/>
      <c r="J35" s="105"/>
      <c r="K35" s="133"/>
      <c r="L35" s="106"/>
      <c r="M35" s="103"/>
      <c r="N35" s="103"/>
      <c r="O35" s="103"/>
      <c r="P35" s="107" t="s">
        <v>17</v>
      </c>
      <c r="Q35" s="103"/>
      <c r="R35" s="103"/>
    </row>
    <row r="36" spans="1:18" s="10" customFormat="1" ht="11.25" outlineLevel="3" x14ac:dyDescent="0.3">
      <c r="A36" s="99"/>
      <c r="B36" s="100"/>
      <c r="C36" s="100"/>
      <c r="D36" s="101" t="s">
        <v>107</v>
      </c>
      <c r="E36" s="100"/>
      <c r="F36" s="102">
        <v>0</v>
      </c>
      <c r="G36" s="103"/>
      <c r="H36" s="104"/>
      <c r="I36" s="103"/>
      <c r="J36" s="105"/>
      <c r="K36" s="133"/>
      <c r="L36" s="106"/>
      <c r="M36" s="103"/>
      <c r="N36" s="103"/>
      <c r="O36" s="103"/>
      <c r="P36" s="107" t="s">
        <v>17</v>
      </c>
      <c r="Q36" s="103"/>
      <c r="R36" s="103"/>
    </row>
    <row r="37" spans="1:18" s="10" customFormat="1" ht="11.25" outlineLevel="3" x14ac:dyDescent="0.3">
      <c r="A37" s="99"/>
      <c r="B37" s="100"/>
      <c r="C37" s="100"/>
      <c r="D37" s="101" t="s">
        <v>108</v>
      </c>
      <c r="E37" s="100"/>
      <c r="F37" s="102">
        <v>58.275000000000006</v>
      </c>
      <c r="G37" s="103"/>
      <c r="H37" s="104"/>
      <c r="I37" s="103"/>
      <c r="J37" s="105"/>
      <c r="K37" s="133"/>
      <c r="L37" s="106"/>
      <c r="M37" s="103"/>
      <c r="N37" s="103"/>
      <c r="O37" s="103"/>
      <c r="P37" s="107" t="s">
        <v>17</v>
      </c>
      <c r="Q37" s="103"/>
      <c r="R37" s="103"/>
    </row>
    <row r="38" spans="1:18" s="10" customFormat="1" ht="11.25" outlineLevel="3" x14ac:dyDescent="0.3">
      <c r="A38" s="99"/>
      <c r="B38" s="100"/>
      <c r="C38" s="100"/>
      <c r="D38" s="101" t="s">
        <v>109</v>
      </c>
      <c r="E38" s="100"/>
      <c r="F38" s="102">
        <v>-7.7919999999999998</v>
      </c>
      <c r="G38" s="103"/>
      <c r="H38" s="104"/>
      <c r="I38" s="103"/>
      <c r="J38" s="105"/>
      <c r="K38" s="133"/>
      <c r="L38" s="106"/>
      <c r="M38" s="103"/>
      <c r="N38" s="103"/>
      <c r="O38" s="103"/>
      <c r="P38" s="107" t="s">
        <v>17</v>
      </c>
      <c r="Q38" s="103"/>
      <c r="R38" s="103"/>
    </row>
    <row r="39" spans="1:18" s="10" customFormat="1" ht="11.25" outlineLevel="3" x14ac:dyDescent="0.3">
      <c r="A39" s="99"/>
      <c r="B39" s="100"/>
      <c r="C39" s="100"/>
      <c r="D39" s="101" t="s">
        <v>110</v>
      </c>
      <c r="E39" s="100"/>
      <c r="F39" s="102">
        <v>5.53</v>
      </c>
      <c r="G39" s="103"/>
      <c r="H39" s="104"/>
      <c r="I39" s="103"/>
      <c r="J39" s="105"/>
      <c r="K39" s="133"/>
      <c r="L39" s="106"/>
      <c r="M39" s="103"/>
      <c r="N39" s="103"/>
      <c r="O39" s="103"/>
      <c r="P39" s="107" t="s">
        <v>17</v>
      </c>
      <c r="Q39" s="103"/>
      <c r="R39" s="103"/>
    </row>
    <row r="40" spans="1:18" s="10" customFormat="1" ht="11.25" outlineLevel="3" x14ac:dyDescent="0.3">
      <c r="A40" s="99"/>
      <c r="B40" s="100"/>
      <c r="C40" s="100"/>
      <c r="D40" s="101" t="s">
        <v>111</v>
      </c>
      <c r="E40" s="100"/>
      <c r="F40" s="102">
        <v>0</v>
      </c>
      <c r="G40" s="103"/>
      <c r="H40" s="104"/>
      <c r="I40" s="103"/>
      <c r="J40" s="105"/>
      <c r="K40" s="133"/>
      <c r="L40" s="106"/>
      <c r="M40" s="103"/>
      <c r="N40" s="103"/>
      <c r="O40" s="103"/>
      <c r="P40" s="107" t="s">
        <v>17</v>
      </c>
      <c r="Q40" s="103"/>
      <c r="R40" s="103"/>
    </row>
    <row r="41" spans="1:18" s="10" customFormat="1" ht="11.25" outlineLevel="3" x14ac:dyDescent="0.3">
      <c r="A41" s="99"/>
      <c r="B41" s="100"/>
      <c r="C41" s="100"/>
      <c r="D41" s="101" t="s">
        <v>112</v>
      </c>
      <c r="E41" s="100"/>
      <c r="F41" s="102">
        <v>26.2515</v>
      </c>
      <c r="G41" s="103"/>
      <c r="H41" s="104"/>
      <c r="I41" s="103"/>
      <c r="J41" s="105"/>
      <c r="K41" s="133"/>
      <c r="L41" s="106"/>
      <c r="M41" s="103"/>
      <c r="N41" s="103"/>
      <c r="O41" s="103"/>
      <c r="P41" s="107" t="s">
        <v>17</v>
      </c>
      <c r="Q41" s="103"/>
      <c r="R41" s="103"/>
    </row>
    <row r="42" spans="1:18" s="10" customFormat="1" ht="11.25" outlineLevel="3" x14ac:dyDescent="0.3">
      <c r="A42" s="99"/>
      <c r="B42" s="100"/>
      <c r="C42" s="100"/>
      <c r="D42" s="101" t="s">
        <v>113</v>
      </c>
      <c r="E42" s="100"/>
      <c r="F42" s="102">
        <v>-4.6959999999999997</v>
      </c>
      <c r="G42" s="103"/>
      <c r="H42" s="104"/>
      <c r="I42" s="103"/>
      <c r="J42" s="105"/>
      <c r="K42" s="133"/>
      <c r="L42" s="106"/>
      <c r="M42" s="103"/>
      <c r="N42" s="103"/>
      <c r="O42" s="103"/>
      <c r="P42" s="107" t="s">
        <v>17</v>
      </c>
      <c r="Q42" s="103"/>
      <c r="R42" s="103"/>
    </row>
    <row r="43" spans="1:18" s="10" customFormat="1" ht="11.25" outlineLevel="3" x14ac:dyDescent="0.3">
      <c r="A43" s="99"/>
      <c r="B43" s="100"/>
      <c r="C43" s="100"/>
      <c r="D43" s="101" t="s">
        <v>114</v>
      </c>
      <c r="E43" s="100"/>
      <c r="F43" s="102">
        <v>2.7650000000000001</v>
      </c>
      <c r="G43" s="103"/>
      <c r="H43" s="104"/>
      <c r="I43" s="103"/>
      <c r="J43" s="105"/>
      <c r="K43" s="133"/>
      <c r="L43" s="106"/>
      <c r="M43" s="103"/>
      <c r="N43" s="103"/>
      <c r="O43" s="103"/>
      <c r="P43" s="107" t="s">
        <v>17</v>
      </c>
      <c r="Q43" s="103"/>
      <c r="R43" s="103"/>
    </row>
    <row r="44" spans="1:18" s="10" customFormat="1" ht="11.25" outlineLevel="3" x14ac:dyDescent="0.3">
      <c r="A44" s="99"/>
      <c r="B44" s="100"/>
      <c r="C44" s="100"/>
      <c r="D44" s="101" t="s">
        <v>115</v>
      </c>
      <c r="E44" s="100"/>
      <c r="F44" s="102">
        <v>0</v>
      </c>
      <c r="G44" s="103"/>
      <c r="H44" s="104"/>
      <c r="I44" s="103"/>
      <c r="J44" s="105"/>
      <c r="K44" s="133"/>
      <c r="L44" s="106"/>
      <c r="M44" s="103"/>
      <c r="N44" s="103"/>
      <c r="O44" s="103"/>
      <c r="P44" s="107" t="s">
        <v>17</v>
      </c>
      <c r="Q44" s="103"/>
      <c r="R44" s="103"/>
    </row>
    <row r="45" spans="1:18" s="10" customFormat="1" ht="11.25" outlineLevel="3" x14ac:dyDescent="0.3">
      <c r="A45" s="99"/>
      <c r="B45" s="100"/>
      <c r="C45" s="100"/>
      <c r="D45" s="101" t="s">
        <v>116</v>
      </c>
      <c r="E45" s="100"/>
      <c r="F45" s="102">
        <v>79.202200000000005</v>
      </c>
      <c r="G45" s="103"/>
      <c r="H45" s="104"/>
      <c r="I45" s="103"/>
      <c r="J45" s="105"/>
      <c r="K45" s="133"/>
      <c r="L45" s="106"/>
      <c r="M45" s="103"/>
      <c r="N45" s="103"/>
      <c r="O45" s="103"/>
      <c r="P45" s="107" t="s">
        <v>17</v>
      </c>
      <c r="Q45" s="103"/>
      <c r="R45" s="103"/>
    </row>
    <row r="46" spans="1:18" s="10" customFormat="1" ht="22.5" outlineLevel="3" x14ac:dyDescent="0.3">
      <c r="A46" s="99"/>
      <c r="B46" s="100"/>
      <c r="C46" s="100"/>
      <c r="D46" s="101" t="s">
        <v>117</v>
      </c>
      <c r="E46" s="100"/>
      <c r="F46" s="102">
        <v>-31.718</v>
      </c>
      <c r="G46" s="103"/>
      <c r="H46" s="104"/>
      <c r="I46" s="103"/>
      <c r="J46" s="105"/>
      <c r="K46" s="133"/>
      <c r="L46" s="106"/>
      <c r="M46" s="103"/>
      <c r="N46" s="103"/>
      <c r="O46" s="103"/>
      <c r="P46" s="107" t="s">
        <v>17</v>
      </c>
      <c r="Q46" s="103"/>
      <c r="R46" s="103"/>
    </row>
    <row r="47" spans="1:18" s="10" customFormat="1" ht="11.25" outlineLevel="3" x14ac:dyDescent="0.3">
      <c r="A47" s="99"/>
      <c r="B47" s="100"/>
      <c r="C47" s="100"/>
      <c r="D47" s="101" t="s">
        <v>118</v>
      </c>
      <c r="E47" s="100"/>
      <c r="F47" s="102">
        <v>2.5200000000000005</v>
      </c>
      <c r="G47" s="103"/>
      <c r="H47" s="104"/>
      <c r="I47" s="103"/>
      <c r="J47" s="105"/>
      <c r="K47" s="133"/>
      <c r="L47" s="106"/>
      <c r="M47" s="103"/>
      <c r="N47" s="103"/>
      <c r="O47" s="103"/>
      <c r="P47" s="107" t="s">
        <v>17</v>
      </c>
      <c r="Q47" s="103"/>
      <c r="R47" s="103"/>
    </row>
    <row r="48" spans="1:18" s="10" customFormat="1" ht="22.5" outlineLevel="3" x14ac:dyDescent="0.3">
      <c r="A48" s="99"/>
      <c r="B48" s="100"/>
      <c r="C48" s="100"/>
      <c r="D48" s="101" t="s">
        <v>119</v>
      </c>
      <c r="E48" s="100"/>
      <c r="F48" s="102">
        <v>15.298</v>
      </c>
      <c r="G48" s="103"/>
      <c r="H48" s="104"/>
      <c r="I48" s="103"/>
      <c r="J48" s="105"/>
      <c r="K48" s="133"/>
      <c r="L48" s="106"/>
      <c r="M48" s="103"/>
      <c r="N48" s="103"/>
      <c r="O48" s="103"/>
      <c r="P48" s="107" t="s">
        <v>17</v>
      </c>
      <c r="Q48" s="103"/>
      <c r="R48" s="103"/>
    </row>
    <row r="49" spans="1:18" s="10" customFormat="1" ht="11.25" outlineLevel="3" x14ac:dyDescent="0.3">
      <c r="A49" s="99"/>
      <c r="B49" s="100"/>
      <c r="C49" s="100"/>
      <c r="D49" s="101" t="s">
        <v>120</v>
      </c>
      <c r="E49" s="100"/>
      <c r="F49" s="102">
        <v>0</v>
      </c>
      <c r="G49" s="103"/>
      <c r="H49" s="104"/>
      <c r="I49" s="103"/>
      <c r="J49" s="105"/>
      <c r="K49" s="133"/>
      <c r="L49" s="106"/>
      <c r="M49" s="103"/>
      <c r="N49" s="103"/>
      <c r="O49" s="103"/>
      <c r="P49" s="107" t="s">
        <v>17</v>
      </c>
      <c r="Q49" s="103"/>
      <c r="R49" s="103"/>
    </row>
    <row r="50" spans="1:18" s="10" customFormat="1" ht="11.25" outlineLevel="3" x14ac:dyDescent="0.3">
      <c r="A50" s="99"/>
      <c r="B50" s="100"/>
      <c r="C50" s="100"/>
      <c r="D50" s="101" t="s">
        <v>121</v>
      </c>
      <c r="E50" s="100"/>
      <c r="F50" s="102">
        <v>21.274999999999999</v>
      </c>
      <c r="G50" s="103"/>
      <c r="H50" s="104"/>
      <c r="I50" s="103"/>
      <c r="J50" s="105"/>
      <c r="K50" s="133"/>
      <c r="L50" s="106"/>
      <c r="M50" s="103"/>
      <c r="N50" s="103"/>
      <c r="O50" s="103"/>
      <c r="P50" s="107" t="s">
        <v>17</v>
      </c>
      <c r="Q50" s="103"/>
      <c r="R50" s="103"/>
    </row>
    <row r="51" spans="1:18" s="10" customFormat="1" ht="11.25" outlineLevel="3" x14ac:dyDescent="0.3">
      <c r="A51" s="99"/>
      <c r="B51" s="100"/>
      <c r="C51" s="100"/>
      <c r="D51" s="101" t="s">
        <v>122</v>
      </c>
      <c r="E51" s="100"/>
      <c r="F51" s="102">
        <v>-1.5760000000000001</v>
      </c>
      <c r="G51" s="103"/>
      <c r="H51" s="104"/>
      <c r="I51" s="103"/>
      <c r="J51" s="105"/>
      <c r="K51" s="133"/>
      <c r="L51" s="106"/>
      <c r="M51" s="103"/>
      <c r="N51" s="103"/>
      <c r="O51" s="103"/>
      <c r="P51" s="107" t="s">
        <v>17</v>
      </c>
      <c r="Q51" s="103"/>
      <c r="R51" s="103"/>
    </row>
    <row r="52" spans="1:18" s="10" customFormat="1" ht="11.25" outlineLevel="3" x14ac:dyDescent="0.3">
      <c r="A52" s="99"/>
      <c r="B52" s="100"/>
      <c r="C52" s="100"/>
      <c r="D52" s="101" t="s">
        <v>123</v>
      </c>
      <c r="E52" s="100"/>
      <c r="F52" s="102">
        <v>0</v>
      </c>
      <c r="G52" s="103"/>
      <c r="H52" s="104"/>
      <c r="I52" s="103"/>
      <c r="J52" s="105"/>
      <c r="K52" s="133"/>
      <c r="L52" s="106"/>
      <c r="M52" s="103"/>
      <c r="N52" s="103"/>
      <c r="O52" s="103"/>
      <c r="P52" s="107" t="s">
        <v>17</v>
      </c>
      <c r="Q52" s="103"/>
      <c r="R52" s="103"/>
    </row>
    <row r="53" spans="1:18" s="10" customFormat="1" ht="11.25" outlineLevel="3" x14ac:dyDescent="0.3">
      <c r="A53" s="99"/>
      <c r="B53" s="100"/>
      <c r="C53" s="100"/>
      <c r="D53" s="101" t="s">
        <v>124</v>
      </c>
      <c r="E53" s="100"/>
      <c r="F53" s="102">
        <v>31.62</v>
      </c>
      <c r="G53" s="103"/>
      <c r="H53" s="104"/>
      <c r="I53" s="103"/>
      <c r="J53" s="105"/>
      <c r="K53" s="133"/>
      <c r="L53" s="106"/>
      <c r="M53" s="103"/>
      <c r="N53" s="103"/>
      <c r="O53" s="103"/>
      <c r="P53" s="107" t="s">
        <v>17</v>
      </c>
      <c r="Q53" s="103"/>
      <c r="R53" s="103"/>
    </row>
    <row r="54" spans="1:18" s="10" customFormat="1" ht="11.25" outlineLevel="3" x14ac:dyDescent="0.3">
      <c r="A54" s="99"/>
      <c r="B54" s="100"/>
      <c r="C54" s="100"/>
      <c r="D54" s="101" t="s">
        <v>125</v>
      </c>
      <c r="E54" s="100"/>
      <c r="F54" s="102">
        <v>-2.5499999999999998</v>
      </c>
      <c r="G54" s="103"/>
      <c r="H54" s="104"/>
      <c r="I54" s="103"/>
      <c r="J54" s="105"/>
      <c r="K54" s="133"/>
      <c r="L54" s="106"/>
      <c r="M54" s="103"/>
      <c r="N54" s="103"/>
      <c r="O54" s="103"/>
      <c r="P54" s="107" t="s">
        <v>17</v>
      </c>
      <c r="Q54" s="103"/>
      <c r="R54" s="103"/>
    </row>
    <row r="55" spans="1:18" s="10" customFormat="1" ht="22.5" outlineLevel="3" x14ac:dyDescent="0.3">
      <c r="A55" s="99"/>
      <c r="B55" s="100"/>
      <c r="C55" s="100"/>
      <c r="D55" s="101" t="s">
        <v>126</v>
      </c>
      <c r="E55" s="100"/>
      <c r="F55" s="102">
        <v>2.23</v>
      </c>
      <c r="G55" s="103"/>
      <c r="H55" s="104"/>
      <c r="I55" s="103"/>
      <c r="J55" s="105"/>
      <c r="K55" s="133"/>
      <c r="L55" s="106"/>
      <c r="M55" s="103"/>
      <c r="N55" s="103"/>
      <c r="O55" s="103"/>
      <c r="P55" s="107" t="s">
        <v>17</v>
      </c>
      <c r="Q55" s="103"/>
      <c r="R55" s="103"/>
    </row>
    <row r="56" spans="1:18" s="10" customFormat="1" ht="11.25" outlineLevel="3" x14ac:dyDescent="0.3">
      <c r="A56" s="99"/>
      <c r="B56" s="100"/>
      <c r="C56" s="100"/>
      <c r="D56" s="101" t="s">
        <v>127</v>
      </c>
      <c r="E56" s="100"/>
      <c r="F56" s="102">
        <v>0</v>
      </c>
      <c r="G56" s="103"/>
      <c r="H56" s="104"/>
      <c r="I56" s="103"/>
      <c r="J56" s="105"/>
      <c r="K56" s="133"/>
      <c r="L56" s="106"/>
      <c r="M56" s="103"/>
      <c r="N56" s="103"/>
      <c r="O56" s="103"/>
      <c r="P56" s="107" t="s">
        <v>17</v>
      </c>
      <c r="Q56" s="103"/>
      <c r="R56" s="103"/>
    </row>
    <row r="57" spans="1:18" s="10" customFormat="1" ht="11.25" outlineLevel="3" x14ac:dyDescent="0.3">
      <c r="A57" s="99"/>
      <c r="B57" s="100"/>
      <c r="C57" s="100"/>
      <c r="D57" s="101" t="s">
        <v>128</v>
      </c>
      <c r="E57" s="100"/>
      <c r="F57" s="102">
        <v>5.4739999999999993</v>
      </c>
      <c r="G57" s="103"/>
      <c r="H57" s="104"/>
      <c r="I57" s="103"/>
      <c r="J57" s="105"/>
      <c r="K57" s="133"/>
      <c r="L57" s="106"/>
      <c r="M57" s="103"/>
      <c r="N57" s="103"/>
      <c r="O57" s="103"/>
      <c r="P57" s="107" t="s">
        <v>17</v>
      </c>
      <c r="Q57" s="103"/>
      <c r="R57" s="103"/>
    </row>
    <row r="58" spans="1:18" s="10" customFormat="1" ht="11.25" outlineLevel="3" x14ac:dyDescent="0.3">
      <c r="A58" s="99"/>
      <c r="B58" s="100"/>
      <c r="C58" s="100"/>
      <c r="D58" s="101" t="s">
        <v>129</v>
      </c>
      <c r="E58" s="100"/>
      <c r="F58" s="102">
        <v>0</v>
      </c>
      <c r="G58" s="103"/>
      <c r="H58" s="104"/>
      <c r="I58" s="103"/>
      <c r="J58" s="105"/>
      <c r="K58" s="133"/>
      <c r="L58" s="106"/>
      <c r="M58" s="103"/>
      <c r="N58" s="103"/>
      <c r="O58" s="103"/>
      <c r="P58" s="107" t="s">
        <v>17</v>
      </c>
      <c r="Q58" s="103"/>
      <c r="R58" s="103"/>
    </row>
    <row r="59" spans="1:18" s="10" customFormat="1" ht="11.25" outlineLevel="3" x14ac:dyDescent="0.3">
      <c r="A59" s="99"/>
      <c r="B59" s="100"/>
      <c r="C59" s="100"/>
      <c r="D59" s="101" t="s">
        <v>130</v>
      </c>
      <c r="E59" s="100"/>
      <c r="F59" s="102">
        <v>10.88</v>
      </c>
      <c r="G59" s="103"/>
      <c r="H59" s="104"/>
      <c r="I59" s="103"/>
      <c r="J59" s="105"/>
      <c r="K59" s="133"/>
      <c r="L59" s="106"/>
      <c r="M59" s="103"/>
      <c r="N59" s="103"/>
      <c r="O59" s="103"/>
      <c r="P59" s="107" t="s">
        <v>17</v>
      </c>
      <c r="Q59" s="103"/>
      <c r="R59" s="103"/>
    </row>
    <row r="60" spans="1:18" s="10" customFormat="1" ht="11.25" outlineLevel="3" x14ac:dyDescent="0.3">
      <c r="A60" s="99"/>
      <c r="B60" s="100"/>
      <c r="C60" s="100"/>
      <c r="D60" s="101" t="s">
        <v>131</v>
      </c>
      <c r="E60" s="100"/>
      <c r="F60" s="102">
        <v>0</v>
      </c>
      <c r="G60" s="103"/>
      <c r="H60" s="104"/>
      <c r="I60" s="103"/>
      <c r="J60" s="105"/>
      <c r="K60" s="133"/>
      <c r="L60" s="106"/>
      <c r="M60" s="103"/>
      <c r="N60" s="103"/>
      <c r="O60" s="103"/>
      <c r="P60" s="107" t="s">
        <v>17</v>
      </c>
      <c r="Q60" s="103"/>
      <c r="R60" s="103"/>
    </row>
    <row r="61" spans="1:18" s="10" customFormat="1" ht="11.25" outlineLevel="3" x14ac:dyDescent="0.3">
      <c r="A61" s="99"/>
      <c r="B61" s="100"/>
      <c r="C61" s="100"/>
      <c r="D61" s="101" t="s">
        <v>132</v>
      </c>
      <c r="E61" s="100"/>
      <c r="F61" s="102">
        <v>11.933999999999999</v>
      </c>
      <c r="G61" s="103"/>
      <c r="H61" s="104"/>
      <c r="I61" s="103"/>
      <c r="J61" s="105"/>
      <c r="K61" s="133"/>
      <c r="L61" s="106"/>
      <c r="M61" s="103"/>
      <c r="N61" s="103"/>
      <c r="O61" s="103"/>
      <c r="P61" s="107" t="s">
        <v>17</v>
      </c>
      <c r="Q61" s="103"/>
      <c r="R61" s="103"/>
    </row>
    <row r="62" spans="1:18" s="10" customFormat="1" ht="11.25" outlineLevel="3" x14ac:dyDescent="0.3">
      <c r="A62" s="99"/>
      <c r="B62" s="100"/>
      <c r="C62" s="100"/>
      <c r="D62" s="101" t="s">
        <v>133</v>
      </c>
      <c r="E62" s="100"/>
      <c r="F62" s="102">
        <v>394.47189999999989</v>
      </c>
      <c r="G62" s="103"/>
      <c r="H62" s="104"/>
      <c r="I62" s="103"/>
      <c r="J62" s="105"/>
      <c r="K62" s="133"/>
      <c r="L62" s="106"/>
      <c r="M62" s="103"/>
      <c r="N62" s="103"/>
      <c r="O62" s="103"/>
      <c r="P62" s="107" t="s">
        <v>17</v>
      </c>
      <c r="Q62" s="103"/>
      <c r="R62" s="103"/>
    </row>
    <row r="63" spans="1:18" s="10" customFormat="1" ht="22.5" outlineLevel="3" x14ac:dyDescent="0.3">
      <c r="A63" s="99"/>
      <c r="B63" s="100"/>
      <c r="C63" s="100"/>
      <c r="D63" s="101" t="s">
        <v>134</v>
      </c>
      <c r="E63" s="100"/>
      <c r="F63" s="102">
        <v>-37.557000000000002</v>
      </c>
      <c r="G63" s="103"/>
      <c r="H63" s="104"/>
      <c r="I63" s="103"/>
      <c r="J63" s="105"/>
      <c r="K63" s="133"/>
      <c r="L63" s="106"/>
      <c r="M63" s="103"/>
      <c r="N63" s="103"/>
      <c r="O63" s="103"/>
      <c r="P63" s="107" t="s">
        <v>17</v>
      </c>
      <c r="Q63" s="103"/>
      <c r="R63" s="103"/>
    </row>
    <row r="64" spans="1:18" s="9" customFormat="1" ht="24" outlineLevel="2" x14ac:dyDescent="0.2">
      <c r="A64" s="90">
        <v>3</v>
      </c>
      <c r="B64" s="91" t="s">
        <v>68</v>
      </c>
      <c r="C64" s="92" t="s">
        <v>135</v>
      </c>
      <c r="D64" s="93" t="s">
        <v>136</v>
      </c>
      <c r="E64" s="91" t="s">
        <v>84</v>
      </c>
      <c r="F64" s="94">
        <v>143.37200000000001</v>
      </c>
      <c r="G64" s="95">
        <v>0</v>
      </c>
      <c r="H64" s="94">
        <f>F64*(1+G64/100)</f>
        <v>143.37200000000001</v>
      </c>
      <c r="I64" s="95"/>
      <c r="J64" s="96"/>
      <c r="K64" s="132" t="s">
        <v>788</v>
      </c>
      <c r="L64" s="97"/>
      <c r="M64" s="98">
        <f>H64*L64</f>
        <v>0</v>
      </c>
      <c r="N64" s="97"/>
      <c r="O64" s="98">
        <f>H64*N64</f>
        <v>0</v>
      </c>
      <c r="P64" s="96">
        <v>21</v>
      </c>
      <c r="Q64" s="96">
        <f>J64*(P64/100)</f>
        <v>0</v>
      </c>
      <c r="R64" s="96">
        <f>J64+Q64</f>
        <v>0</v>
      </c>
    </row>
    <row r="65" spans="1:18" s="10" customFormat="1" ht="11.25" outlineLevel="3" x14ac:dyDescent="0.3">
      <c r="A65" s="99"/>
      <c r="B65" s="100"/>
      <c r="C65" s="100"/>
      <c r="D65" s="101" t="s">
        <v>137</v>
      </c>
      <c r="E65" s="100"/>
      <c r="F65" s="102">
        <v>0</v>
      </c>
      <c r="G65" s="103"/>
      <c r="H65" s="104"/>
      <c r="I65" s="103"/>
      <c r="J65" s="105"/>
      <c r="K65" s="133"/>
      <c r="L65" s="106"/>
      <c r="M65" s="103"/>
      <c r="N65" s="103"/>
      <c r="O65" s="103"/>
      <c r="P65" s="107" t="s">
        <v>17</v>
      </c>
      <c r="Q65" s="103"/>
      <c r="R65" s="103"/>
    </row>
    <row r="66" spans="1:18" s="10" customFormat="1" ht="11.25" outlineLevel="3" x14ac:dyDescent="0.3">
      <c r="A66" s="99"/>
      <c r="B66" s="100"/>
      <c r="C66" s="100"/>
      <c r="D66" s="101" t="s">
        <v>138</v>
      </c>
      <c r="E66" s="100"/>
      <c r="F66" s="102">
        <v>18.399999999999999</v>
      </c>
      <c r="G66" s="103"/>
      <c r="H66" s="104"/>
      <c r="I66" s="103"/>
      <c r="J66" s="105"/>
      <c r="K66" s="133"/>
      <c r="L66" s="106"/>
      <c r="M66" s="103"/>
      <c r="N66" s="103"/>
      <c r="O66" s="103"/>
      <c r="P66" s="107" t="s">
        <v>17</v>
      </c>
      <c r="Q66" s="103"/>
      <c r="R66" s="103"/>
    </row>
    <row r="67" spans="1:18" s="10" customFormat="1" ht="11.25" outlineLevel="3" x14ac:dyDescent="0.3">
      <c r="A67" s="99"/>
      <c r="B67" s="100"/>
      <c r="C67" s="100"/>
      <c r="D67" s="101" t="s">
        <v>139</v>
      </c>
      <c r="E67" s="100"/>
      <c r="F67" s="102">
        <v>33.966000000000001</v>
      </c>
      <c r="G67" s="103"/>
      <c r="H67" s="104"/>
      <c r="I67" s="103"/>
      <c r="J67" s="105"/>
      <c r="K67" s="133"/>
      <c r="L67" s="106"/>
      <c r="M67" s="103"/>
      <c r="N67" s="103"/>
      <c r="O67" s="103"/>
      <c r="P67" s="107" t="s">
        <v>17</v>
      </c>
      <c r="Q67" s="103"/>
      <c r="R67" s="103"/>
    </row>
    <row r="68" spans="1:18" s="10" customFormat="1" ht="22.5" outlineLevel="3" x14ac:dyDescent="0.3">
      <c r="A68" s="99"/>
      <c r="B68" s="100"/>
      <c r="C68" s="100"/>
      <c r="D68" s="101" t="s">
        <v>140</v>
      </c>
      <c r="E68" s="100"/>
      <c r="F68" s="102">
        <v>11.216000000000001</v>
      </c>
      <c r="G68" s="103"/>
      <c r="H68" s="104"/>
      <c r="I68" s="103"/>
      <c r="J68" s="105"/>
      <c r="K68" s="133"/>
      <c r="L68" s="106"/>
      <c r="M68" s="103"/>
      <c r="N68" s="103"/>
      <c r="O68" s="103"/>
      <c r="P68" s="107" t="s">
        <v>17</v>
      </c>
      <c r="Q68" s="103"/>
      <c r="R68" s="103"/>
    </row>
    <row r="69" spans="1:18" s="10" customFormat="1" ht="11.25" outlineLevel="3" x14ac:dyDescent="0.3">
      <c r="A69" s="99"/>
      <c r="B69" s="100"/>
      <c r="C69" s="100"/>
      <c r="D69" s="101" t="s">
        <v>141</v>
      </c>
      <c r="E69" s="100"/>
      <c r="F69" s="102">
        <v>0</v>
      </c>
      <c r="G69" s="103"/>
      <c r="H69" s="104"/>
      <c r="I69" s="103"/>
      <c r="J69" s="105"/>
      <c r="K69" s="133"/>
      <c r="L69" s="106"/>
      <c r="M69" s="103"/>
      <c r="N69" s="103"/>
      <c r="O69" s="103"/>
      <c r="P69" s="107" t="s">
        <v>17</v>
      </c>
      <c r="Q69" s="103"/>
      <c r="R69" s="103"/>
    </row>
    <row r="70" spans="1:18" s="10" customFormat="1" ht="11.25" outlineLevel="3" x14ac:dyDescent="0.3">
      <c r="A70" s="99"/>
      <c r="B70" s="100"/>
      <c r="C70" s="100"/>
      <c r="D70" s="101" t="s">
        <v>142</v>
      </c>
      <c r="E70" s="100"/>
      <c r="F70" s="102">
        <v>14.04</v>
      </c>
      <c r="G70" s="103"/>
      <c r="H70" s="104"/>
      <c r="I70" s="103"/>
      <c r="J70" s="105"/>
      <c r="K70" s="133"/>
      <c r="L70" s="106"/>
      <c r="M70" s="103"/>
      <c r="N70" s="103"/>
      <c r="O70" s="103"/>
      <c r="P70" s="107" t="s">
        <v>17</v>
      </c>
      <c r="Q70" s="103"/>
      <c r="R70" s="103"/>
    </row>
    <row r="71" spans="1:18" s="10" customFormat="1" ht="11.25" outlineLevel="3" x14ac:dyDescent="0.3">
      <c r="A71" s="99"/>
      <c r="B71" s="100"/>
      <c r="C71" s="100"/>
      <c r="D71" s="101" t="s">
        <v>143</v>
      </c>
      <c r="E71" s="100"/>
      <c r="F71" s="102">
        <v>52</v>
      </c>
      <c r="G71" s="103"/>
      <c r="H71" s="104"/>
      <c r="I71" s="103"/>
      <c r="J71" s="105"/>
      <c r="K71" s="133"/>
      <c r="L71" s="106"/>
      <c r="M71" s="103"/>
      <c r="N71" s="103"/>
      <c r="O71" s="103"/>
      <c r="P71" s="107" t="s">
        <v>17</v>
      </c>
      <c r="Q71" s="103"/>
      <c r="R71" s="103"/>
    </row>
    <row r="72" spans="1:18" s="10" customFormat="1" ht="11.25" outlineLevel="3" x14ac:dyDescent="0.3">
      <c r="A72" s="99"/>
      <c r="B72" s="100"/>
      <c r="C72" s="100"/>
      <c r="D72" s="101" t="s">
        <v>144</v>
      </c>
      <c r="E72" s="100"/>
      <c r="F72" s="102">
        <v>4</v>
      </c>
      <c r="G72" s="103"/>
      <c r="H72" s="104"/>
      <c r="I72" s="103"/>
      <c r="J72" s="105"/>
      <c r="K72" s="133"/>
      <c r="L72" s="106"/>
      <c r="M72" s="103"/>
      <c r="N72" s="103"/>
      <c r="O72" s="103"/>
      <c r="P72" s="107" t="s">
        <v>17</v>
      </c>
      <c r="Q72" s="103"/>
      <c r="R72" s="103"/>
    </row>
    <row r="73" spans="1:18" s="10" customFormat="1" ht="11.25" outlineLevel="3" x14ac:dyDescent="0.3">
      <c r="A73" s="99"/>
      <c r="B73" s="100"/>
      <c r="C73" s="100"/>
      <c r="D73" s="101" t="s">
        <v>145</v>
      </c>
      <c r="E73" s="100"/>
      <c r="F73" s="102">
        <v>9.75</v>
      </c>
      <c r="G73" s="103"/>
      <c r="H73" s="104"/>
      <c r="I73" s="103"/>
      <c r="J73" s="105"/>
      <c r="K73" s="133"/>
      <c r="L73" s="106"/>
      <c r="M73" s="103"/>
      <c r="N73" s="103"/>
      <c r="O73" s="103"/>
      <c r="P73" s="107" t="s">
        <v>17</v>
      </c>
      <c r="Q73" s="103"/>
      <c r="R73" s="103"/>
    </row>
    <row r="74" spans="1:18" s="9" customFormat="1" ht="12" outlineLevel="2" x14ac:dyDescent="0.2">
      <c r="A74" s="90">
        <v>4</v>
      </c>
      <c r="B74" s="91" t="s">
        <v>68</v>
      </c>
      <c r="C74" s="92" t="s">
        <v>146</v>
      </c>
      <c r="D74" s="93" t="s">
        <v>147</v>
      </c>
      <c r="E74" s="91" t="s">
        <v>84</v>
      </c>
      <c r="F74" s="94">
        <v>1.125</v>
      </c>
      <c r="G74" s="95">
        <v>0</v>
      </c>
      <c r="H74" s="94">
        <f>F74*(1+G74/100)</f>
        <v>1.125</v>
      </c>
      <c r="I74" s="95"/>
      <c r="J74" s="96"/>
      <c r="K74" s="132" t="s">
        <v>788</v>
      </c>
      <c r="L74" s="97">
        <v>3.2730000000000002E-2</v>
      </c>
      <c r="M74" s="98">
        <f>H74*L74</f>
        <v>3.682125E-2</v>
      </c>
      <c r="N74" s="97"/>
      <c r="O74" s="98">
        <f>H74*N74</f>
        <v>0</v>
      </c>
      <c r="P74" s="96">
        <v>21</v>
      </c>
      <c r="Q74" s="96">
        <f>J74*(P74/100)</f>
        <v>0</v>
      </c>
      <c r="R74" s="96">
        <f>J74+Q74</f>
        <v>0</v>
      </c>
    </row>
    <row r="75" spans="1:18" s="10" customFormat="1" ht="11.25" outlineLevel="3" x14ac:dyDescent="0.3">
      <c r="A75" s="99"/>
      <c r="B75" s="100"/>
      <c r="C75" s="100"/>
      <c r="D75" s="101" t="s">
        <v>148</v>
      </c>
      <c r="E75" s="100"/>
      <c r="F75" s="102">
        <v>1.125</v>
      </c>
      <c r="G75" s="103"/>
      <c r="H75" s="104"/>
      <c r="I75" s="103"/>
      <c r="J75" s="105"/>
      <c r="K75" s="133"/>
      <c r="L75" s="106"/>
      <c r="M75" s="103"/>
      <c r="N75" s="103"/>
      <c r="O75" s="103"/>
      <c r="P75" s="107" t="s">
        <v>17</v>
      </c>
      <c r="Q75" s="103"/>
      <c r="R75" s="103"/>
    </row>
    <row r="76" spans="1:18" s="11" customFormat="1" ht="12.75" customHeight="1" outlineLevel="2" x14ac:dyDescent="0.3">
      <c r="A76" s="108"/>
      <c r="B76" s="109"/>
      <c r="C76" s="109"/>
      <c r="D76" s="110"/>
      <c r="E76" s="109"/>
      <c r="F76" s="111"/>
      <c r="G76" s="112"/>
      <c r="H76" s="111"/>
      <c r="I76" s="112"/>
      <c r="J76" s="113"/>
      <c r="K76" s="134"/>
      <c r="L76" s="114"/>
      <c r="M76" s="112"/>
      <c r="N76" s="112"/>
      <c r="O76" s="112"/>
      <c r="P76" s="115" t="s">
        <v>17</v>
      </c>
      <c r="Q76" s="112"/>
      <c r="R76" s="112"/>
    </row>
    <row r="77" spans="1:18" s="8" customFormat="1" ht="16.5" customHeight="1" outlineLevel="1" x14ac:dyDescent="0.2">
      <c r="A77" s="82"/>
      <c r="B77" s="61"/>
      <c r="C77" s="83"/>
      <c r="D77" s="83" t="s">
        <v>27</v>
      </c>
      <c r="E77" s="61"/>
      <c r="F77" s="84"/>
      <c r="G77" s="85"/>
      <c r="H77" s="84"/>
      <c r="I77" s="85"/>
      <c r="J77" s="86"/>
      <c r="K77" s="131"/>
      <c r="L77" s="87"/>
      <c r="M77" s="88">
        <f>SUBTOTAL(9,M78:M80)</f>
        <v>0.205077125</v>
      </c>
      <c r="N77" s="85"/>
      <c r="O77" s="88">
        <f>SUBTOTAL(9,O78:O80)</f>
        <v>0</v>
      </c>
      <c r="P77" s="89" t="s">
        <v>17</v>
      </c>
      <c r="Q77" s="86">
        <f>SUBTOTAL(9,Q78:Q80)</f>
        <v>0</v>
      </c>
      <c r="R77" s="86">
        <f>SUBTOTAL(9,R78:R80)</f>
        <v>0</v>
      </c>
    </row>
    <row r="78" spans="1:18" s="9" customFormat="1" ht="12" outlineLevel="2" x14ac:dyDescent="0.2">
      <c r="A78" s="90">
        <v>1</v>
      </c>
      <c r="B78" s="91" t="s">
        <v>68</v>
      </c>
      <c r="C78" s="92" t="s">
        <v>149</v>
      </c>
      <c r="D78" s="93" t="s">
        <v>150</v>
      </c>
      <c r="E78" s="91" t="s">
        <v>84</v>
      </c>
      <c r="F78" s="94">
        <v>10.077500000000001</v>
      </c>
      <c r="G78" s="95">
        <v>0</v>
      </c>
      <c r="H78" s="94">
        <f>F78*(1+G78/100)</f>
        <v>10.077500000000001</v>
      </c>
      <c r="I78" s="95"/>
      <c r="J78" s="96"/>
      <c r="K78" s="132" t="s">
        <v>789</v>
      </c>
      <c r="L78" s="97">
        <v>2.035E-2</v>
      </c>
      <c r="M78" s="98">
        <f>H78*L78</f>
        <v>0.205077125</v>
      </c>
      <c r="N78" s="97"/>
      <c r="O78" s="98">
        <f>H78*N78</f>
        <v>0</v>
      </c>
      <c r="P78" s="96">
        <v>21</v>
      </c>
      <c r="Q78" s="96">
        <f>J78*(P78/100)</f>
        <v>0</v>
      </c>
      <c r="R78" s="96">
        <f>J78+Q78</f>
        <v>0</v>
      </c>
    </row>
    <row r="79" spans="1:18" s="10" customFormat="1" ht="11.25" outlineLevel="3" x14ac:dyDescent="0.3">
      <c r="A79" s="99"/>
      <c r="B79" s="100"/>
      <c r="C79" s="100"/>
      <c r="D79" s="101" t="s">
        <v>151</v>
      </c>
      <c r="E79" s="100"/>
      <c r="F79" s="102">
        <v>10.077500000000001</v>
      </c>
      <c r="G79" s="103"/>
      <c r="H79" s="104"/>
      <c r="I79" s="103"/>
      <c r="J79" s="105"/>
      <c r="K79" s="133"/>
      <c r="L79" s="106"/>
      <c r="M79" s="103"/>
      <c r="N79" s="103"/>
      <c r="O79" s="103"/>
      <c r="P79" s="107" t="s">
        <v>17</v>
      </c>
      <c r="Q79" s="103"/>
      <c r="R79" s="103"/>
    </row>
    <row r="80" spans="1:18" s="11" customFormat="1" ht="12.75" customHeight="1" outlineLevel="2" x14ac:dyDescent="0.3">
      <c r="A80" s="108"/>
      <c r="B80" s="109"/>
      <c r="C80" s="109"/>
      <c r="D80" s="110"/>
      <c r="E80" s="109"/>
      <c r="F80" s="111"/>
      <c r="G80" s="112"/>
      <c r="H80" s="111"/>
      <c r="I80" s="112"/>
      <c r="J80" s="113"/>
      <c r="K80" s="134"/>
      <c r="L80" s="114"/>
      <c r="M80" s="112"/>
      <c r="N80" s="112"/>
      <c r="O80" s="112"/>
      <c r="P80" s="115" t="s">
        <v>17</v>
      </c>
      <c r="Q80" s="112"/>
      <c r="R80" s="112"/>
    </row>
    <row r="81" spans="1:18" s="8" customFormat="1" ht="16.5" customHeight="1" outlineLevel="1" x14ac:dyDescent="0.2">
      <c r="A81" s="82"/>
      <c r="B81" s="61"/>
      <c r="C81" s="83"/>
      <c r="D81" s="83" t="s">
        <v>28</v>
      </c>
      <c r="E81" s="61"/>
      <c r="F81" s="84"/>
      <c r="G81" s="85"/>
      <c r="H81" s="84"/>
      <c r="I81" s="85"/>
      <c r="J81" s="86"/>
      <c r="K81" s="131"/>
      <c r="L81" s="87"/>
      <c r="M81" s="88">
        <f>SUBTOTAL(9,M82:M91)</f>
        <v>3.3324960000000008</v>
      </c>
      <c r="N81" s="85"/>
      <c r="O81" s="88">
        <f>SUBTOTAL(9,O82:O91)</f>
        <v>0</v>
      </c>
      <c r="P81" s="89" t="s">
        <v>17</v>
      </c>
      <c r="Q81" s="86">
        <f>SUBTOTAL(9,Q82:Q91)</f>
        <v>0</v>
      </c>
      <c r="R81" s="86">
        <f>SUBTOTAL(9,R82:R91)</f>
        <v>0</v>
      </c>
    </row>
    <row r="82" spans="1:18" s="9" customFormat="1" ht="12" outlineLevel="2" x14ac:dyDescent="0.2">
      <c r="A82" s="90">
        <v>1</v>
      </c>
      <c r="B82" s="91" t="s">
        <v>68</v>
      </c>
      <c r="C82" s="92" t="s">
        <v>152</v>
      </c>
      <c r="D82" s="93" t="s">
        <v>153</v>
      </c>
      <c r="E82" s="91" t="s">
        <v>84</v>
      </c>
      <c r="F82" s="94">
        <v>134.24</v>
      </c>
      <c r="G82" s="95">
        <v>0</v>
      </c>
      <c r="H82" s="94">
        <f>F82*(1+G82/100)</f>
        <v>134.24</v>
      </c>
      <c r="I82" s="95"/>
      <c r="J82" s="96"/>
      <c r="K82" s="132" t="s">
        <v>789</v>
      </c>
      <c r="L82" s="97">
        <v>2.0400000000000001E-2</v>
      </c>
      <c r="M82" s="98">
        <f>H82*L82</f>
        <v>2.7384960000000005</v>
      </c>
      <c r="N82" s="97"/>
      <c r="O82" s="98">
        <f>H82*N82</f>
        <v>0</v>
      </c>
      <c r="P82" s="96">
        <v>21</v>
      </c>
      <c r="Q82" s="96">
        <f>J82*(P82/100)</f>
        <v>0</v>
      </c>
      <c r="R82" s="96">
        <f>J82+Q82</f>
        <v>0</v>
      </c>
    </row>
    <row r="83" spans="1:18" s="10" customFormat="1" ht="11.25" outlineLevel="3" x14ac:dyDescent="0.3">
      <c r="A83" s="99"/>
      <c r="B83" s="100"/>
      <c r="C83" s="100"/>
      <c r="D83" s="101" t="s">
        <v>154</v>
      </c>
      <c r="E83" s="100"/>
      <c r="F83" s="102">
        <v>0</v>
      </c>
      <c r="G83" s="103"/>
      <c r="H83" s="104"/>
      <c r="I83" s="103"/>
      <c r="J83" s="105"/>
      <c r="K83" s="133"/>
      <c r="L83" s="106"/>
      <c r="M83" s="103"/>
      <c r="N83" s="103"/>
      <c r="O83" s="103"/>
      <c r="P83" s="107" t="s">
        <v>17</v>
      </c>
      <c r="Q83" s="103"/>
      <c r="R83" s="103"/>
    </row>
    <row r="84" spans="1:18" s="10" customFormat="1" ht="11.25" outlineLevel="3" x14ac:dyDescent="0.3">
      <c r="A84" s="99"/>
      <c r="B84" s="100"/>
      <c r="C84" s="100"/>
      <c r="D84" s="101" t="s">
        <v>155</v>
      </c>
      <c r="E84" s="100"/>
      <c r="F84" s="102">
        <v>22.549999999999997</v>
      </c>
      <c r="G84" s="103"/>
      <c r="H84" s="104"/>
      <c r="I84" s="103"/>
      <c r="J84" s="105"/>
      <c r="K84" s="133"/>
      <c r="L84" s="106"/>
      <c r="M84" s="103"/>
      <c r="N84" s="103"/>
      <c r="O84" s="103"/>
      <c r="P84" s="107" t="s">
        <v>17</v>
      </c>
      <c r="Q84" s="103"/>
      <c r="R84" s="103"/>
    </row>
    <row r="85" spans="1:18" s="10" customFormat="1" ht="11.25" outlineLevel="3" x14ac:dyDescent="0.3">
      <c r="A85" s="99"/>
      <c r="B85" s="100"/>
      <c r="C85" s="100"/>
      <c r="D85" s="101" t="s">
        <v>156</v>
      </c>
      <c r="E85" s="100"/>
      <c r="F85" s="102">
        <v>11.44</v>
      </c>
      <c r="G85" s="103"/>
      <c r="H85" s="104"/>
      <c r="I85" s="103"/>
      <c r="J85" s="105"/>
      <c r="K85" s="133"/>
      <c r="L85" s="106"/>
      <c r="M85" s="103"/>
      <c r="N85" s="103"/>
      <c r="O85" s="103"/>
      <c r="P85" s="107" t="s">
        <v>17</v>
      </c>
      <c r="Q85" s="103"/>
      <c r="R85" s="103"/>
    </row>
    <row r="86" spans="1:18" s="10" customFormat="1" ht="11.25" outlineLevel="3" x14ac:dyDescent="0.3">
      <c r="A86" s="99"/>
      <c r="B86" s="100"/>
      <c r="C86" s="100"/>
      <c r="D86" s="101" t="s">
        <v>157</v>
      </c>
      <c r="E86" s="100"/>
      <c r="F86" s="102">
        <v>0</v>
      </c>
      <c r="G86" s="103"/>
      <c r="H86" s="104"/>
      <c r="I86" s="103"/>
      <c r="J86" s="105"/>
      <c r="K86" s="133"/>
      <c r="L86" s="106"/>
      <c r="M86" s="103"/>
      <c r="N86" s="103"/>
      <c r="O86" s="103"/>
      <c r="P86" s="107" t="s">
        <v>17</v>
      </c>
      <c r="Q86" s="103"/>
      <c r="R86" s="103"/>
    </row>
    <row r="87" spans="1:18" s="10" customFormat="1" ht="11.25" outlineLevel="3" x14ac:dyDescent="0.3">
      <c r="A87" s="99"/>
      <c r="B87" s="100"/>
      <c r="C87" s="100"/>
      <c r="D87" s="101" t="s">
        <v>158</v>
      </c>
      <c r="E87" s="100"/>
      <c r="F87" s="102">
        <v>100.25</v>
      </c>
      <c r="G87" s="103"/>
      <c r="H87" s="104"/>
      <c r="I87" s="103"/>
      <c r="J87" s="105"/>
      <c r="K87" s="133"/>
      <c r="L87" s="106"/>
      <c r="M87" s="103"/>
      <c r="N87" s="103"/>
      <c r="O87" s="103"/>
      <c r="P87" s="107" t="s">
        <v>17</v>
      </c>
      <c r="Q87" s="103"/>
      <c r="R87" s="103"/>
    </row>
    <row r="88" spans="1:18" s="9" customFormat="1" ht="12" outlineLevel="2" x14ac:dyDescent="0.2">
      <c r="A88" s="90">
        <v>2</v>
      </c>
      <c r="B88" s="91" t="s">
        <v>68</v>
      </c>
      <c r="C88" s="92" t="s">
        <v>159</v>
      </c>
      <c r="D88" s="93" t="s">
        <v>160</v>
      </c>
      <c r="E88" s="91" t="s">
        <v>84</v>
      </c>
      <c r="F88" s="94">
        <v>1.1880000000000002</v>
      </c>
      <c r="G88" s="95">
        <v>0</v>
      </c>
      <c r="H88" s="94">
        <f>F88*(1+G88/100)</f>
        <v>1.1880000000000002</v>
      </c>
      <c r="I88" s="95"/>
      <c r="J88" s="96"/>
      <c r="K88" s="132" t="s">
        <v>789</v>
      </c>
      <c r="L88" s="97">
        <v>0.5</v>
      </c>
      <c r="M88" s="98">
        <f>H88*L88</f>
        <v>0.59400000000000008</v>
      </c>
      <c r="N88" s="97"/>
      <c r="O88" s="98">
        <f>H88*N88</f>
        <v>0</v>
      </c>
      <c r="P88" s="96">
        <v>21</v>
      </c>
      <c r="Q88" s="96">
        <f>J88*(P88/100)</f>
        <v>0</v>
      </c>
      <c r="R88" s="96">
        <f>J88+Q88</f>
        <v>0</v>
      </c>
    </row>
    <row r="89" spans="1:18" s="10" customFormat="1" ht="11.25" outlineLevel="3" x14ac:dyDescent="0.3">
      <c r="A89" s="99"/>
      <c r="B89" s="100"/>
      <c r="C89" s="100"/>
      <c r="D89" s="101" t="s">
        <v>129</v>
      </c>
      <c r="E89" s="100"/>
      <c r="F89" s="102">
        <v>0</v>
      </c>
      <c r="G89" s="103"/>
      <c r="H89" s="104"/>
      <c r="I89" s="103"/>
      <c r="J89" s="105"/>
      <c r="K89" s="133"/>
      <c r="L89" s="106"/>
      <c r="M89" s="103"/>
      <c r="N89" s="103"/>
      <c r="O89" s="103"/>
      <c r="P89" s="107" t="s">
        <v>17</v>
      </c>
      <c r="Q89" s="103"/>
      <c r="R89" s="103"/>
    </row>
    <row r="90" spans="1:18" s="10" customFormat="1" ht="11.25" outlineLevel="3" x14ac:dyDescent="0.3">
      <c r="A90" s="99"/>
      <c r="B90" s="100"/>
      <c r="C90" s="100"/>
      <c r="D90" s="101" t="s">
        <v>161</v>
      </c>
      <c r="E90" s="100"/>
      <c r="F90" s="102">
        <v>1.1880000000000002</v>
      </c>
      <c r="G90" s="103"/>
      <c r="H90" s="104"/>
      <c r="I90" s="103"/>
      <c r="J90" s="105"/>
      <c r="K90" s="133"/>
      <c r="L90" s="106"/>
      <c r="M90" s="103"/>
      <c r="N90" s="103"/>
      <c r="O90" s="103"/>
      <c r="P90" s="107" t="s">
        <v>17</v>
      </c>
      <c r="Q90" s="103"/>
      <c r="R90" s="103"/>
    </row>
    <row r="91" spans="1:18" s="11" customFormat="1" ht="12.75" customHeight="1" outlineLevel="2" x14ac:dyDescent="0.3">
      <c r="A91" s="108"/>
      <c r="B91" s="109"/>
      <c r="C91" s="109"/>
      <c r="D91" s="110"/>
      <c r="E91" s="109"/>
      <c r="F91" s="111"/>
      <c r="G91" s="112"/>
      <c r="H91" s="111"/>
      <c r="I91" s="112"/>
      <c r="J91" s="113"/>
      <c r="K91" s="134"/>
      <c r="L91" s="114"/>
      <c r="M91" s="112"/>
      <c r="N91" s="112"/>
      <c r="O91" s="112"/>
      <c r="P91" s="115" t="s">
        <v>17</v>
      </c>
      <c r="Q91" s="112"/>
      <c r="R91" s="112"/>
    </row>
    <row r="92" spans="1:18" s="8" customFormat="1" ht="16.5" customHeight="1" outlineLevel="1" x14ac:dyDescent="0.2">
      <c r="A92" s="82"/>
      <c r="B92" s="61"/>
      <c r="C92" s="83"/>
      <c r="D92" s="83" t="s">
        <v>29</v>
      </c>
      <c r="E92" s="61"/>
      <c r="F92" s="84"/>
      <c r="G92" s="85"/>
      <c r="H92" s="84"/>
      <c r="I92" s="85"/>
      <c r="J92" s="86"/>
      <c r="K92" s="131"/>
      <c r="L92" s="87"/>
      <c r="M92" s="88">
        <f>SUBTOTAL(9,M93:M122)</f>
        <v>4.4293199999999998E-2</v>
      </c>
      <c r="N92" s="85"/>
      <c r="O92" s="88">
        <f>SUBTOTAL(9,O93:O122)</f>
        <v>0</v>
      </c>
      <c r="P92" s="89" t="s">
        <v>17</v>
      </c>
      <c r="Q92" s="86">
        <f>SUBTOTAL(9,Q93:Q122)</f>
        <v>0</v>
      </c>
      <c r="R92" s="86">
        <f>SUBTOTAL(9,R93:R122)</f>
        <v>0</v>
      </c>
    </row>
    <row r="93" spans="1:18" s="9" customFormat="1" ht="24" outlineLevel="2" x14ac:dyDescent="0.2">
      <c r="A93" s="90">
        <v>1</v>
      </c>
      <c r="B93" s="91" t="s">
        <v>68</v>
      </c>
      <c r="C93" s="92" t="s">
        <v>162</v>
      </c>
      <c r="D93" s="93" t="s">
        <v>163</v>
      </c>
      <c r="E93" s="91" t="s">
        <v>84</v>
      </c>
      <c r="F93" s="94">
        <v>210.92</v>
      </c>
      <c r="G93" s="95">
        <v>0</v>
      </c>
      <c r="H93" s="94">
        <f>F93*(1+G93/100)</f>
        <v>210.92</v>
      </c>
      <c r="I93" s="95"/>
      <c r="J93" s="96"/>
      <c r="K93" s="132" t="s">
        <v>788</v>
      </c>
      <c r="L93" s="97">
        <v>2.1000000000000001E-4</v>
      </c>
      <c r="M93" s="98">
        <f>H93*L93</f>
        <v>4.4293199999999998E-2</v>
      </c>
      <c r="N93" s="97"/>
      <c r="O93" s="98">
        <f>H93*N93</f>
        <v>0</v>
      </c>
      <c r="P93" s="96">
        <v>21</v>
      </c>
      <c r="Q93" s="96">
        <f>J93*(P93/100)</f>
        <v>0</v>
      </c>
      <c r="R93" s="96">
        <f>J93+Q93</f>
        <v>0</v>
      </c>
    </row>
    <row r="94" spans="1:18" s="10" customFormat="1" ht="11.25" outlineLevel="3" x14ac:dyDescent="0.3">
      <c r="A94" s="99"/>
      <c r="B94" s="100"/>
      <c r="C94" s="100"/>
      <c r="D94" s="101" t="s">
        <v>164</v>
      </c>
      <c r="E94" s="100"/>
      <c r="F94" s="102">
        <v>11.44</v>
      </c>
      <c r="G94" s="103"/>
      <c r="H94" s="104"/>
      <c r="I94" s="103"/>
      <c r="J94" s="105"/>
      <c r="K94" s="133"/>
      <c r="L94" s="106"/>
      <c r="M94" s="103"/>
      <c r="N94" s="103"/>
      <c r="O94" s="103"/>
      <c r="P94" s="107" t="s">
        <v>17</v>
      </c>
      <c r="Q94" s="103"/>
      <c r="R94" s="103"/>
    </row>
    <row r="95" spans="1:18" s="10" customFormat="1" ht="11.25" outlineLevel="3" x14ac:dyDescent="0.3">
      <c r="A95" s="99"/>
      <c r="B95" s="100"/>
      <c r="C95" s="100"/>
      <c r="D95" s="101" t="s">
        <v>165</v>
      </c>
      <c r="E95" s="100"/>
      <c r="F95" s="102">
        <v>65.12</v>
      </c>
      <c r="G95" s="103"/>
      <c r="H95" s="104"/>
      <c r="I95" s="103"/>
      <c r="J95" s="105"/>
      <c r="K95" s="133"/>
      <c r="L95" s="106"/>
      <c r="M95" s="103"/>
      <c r="N95" s="103"/>
      <c r="O95" s="103"/>
      <c r="P95" s="107" t="s">
        <v>17</v>
      </c>
      <c r="Q95" s="103"/>
      <c r="R95" s="103"/>
    </row>
    <row r="96" spans="1:18" s="10" customFormat="1" ht="11.25" outlineLevel="3" x14ac:dyDescent="0.3">
      <c r="A96" s="99"/>
      <c r="B96" s="100"/>
      <c r="C96" s="100"/>
      <c r="D96" s="101" t="s">
        <v>166</v>
      </c>
      <c r="E96" s="100"/>
      <c r="F96" s="102">
        <v>12.05</v>
      </c>
      <c r="G96" s="103"/>
      <c r="H96" s="104"/>
      <c r="I96" s="103"/>
      <c r="J96" s="105"/>
      <c r="K96" s="133"/>
      <c r="L96" s="106"/>
      <c r="M96" s="103"/>
      <c r="N96" s="103"/>
      <c r="O96" s="103"/>
      <c r="P96" s="107" t="s">
        <v>17</v>
      </c>
      <c r="Q96" s="103"/>
      <c r="R96" s="103"/>
    </row>
    <row r="97" spans="1:18" s="10" customFormat="1" ht="11.25" outlineLevel="3" x14ac:dyDescent="0.3">
      <c r="A97" s="99"/>
      <c r="B97" s="100"/>
      <c r="C97" s="100"/>
      <c r="D97" s="101" t="s">
        <v>167</v>
      </c>
      <c r="E97" s="100"/>
      <c r="F97" s="102">
        <v>12.11</v>
      </c>
      <c r="G97" s="103"/>
      <c r="H97" s="104"/>
      <c r="I97" s="103"/>
      <c r="J97" s="105"/>
      <c r="K97" s="133"/>
      <c r="L97" s="106"/>
      <c r="M97" s="103"/>
      <c r="N97" s="103"/>
      <c r="O97" s="103"/>
      <c r="P97" s="107" t="s">
        <v>17</v>
      </c>
      <c r="Q97" s="103"/>
      <c r="R97" s="103"/>
    </row>
    <row r="98" spans="1:18" s="10" customFormat="1" ht="11.25" outlineLevel="3" x14ac:dyDescent="0.3">
      <c r="A98" s="99"/>
      <c r="B98" s="100"/>
      <c r="C98" s="100"/>
      <c r="D98" s="101" t="s">
        <v>168</v>
      </c>
      <c r="E98" s="100"/>
      <c r="F98" s="102">
        <v>29.75</v>
      </c>
      <c r="G98" s="103"/>
      <c r="H98" s="104"/>
      <c r="I98" s="103"/>
      <c r="J98" s="105"/>
      <c r="K98" s="133"/>
      <c r="L98" s="106"/>
      <c r="M98" s="103"/>
      <c r="N98" s="103"/>
      <c r="O98" s="103"/>
      <c r="P98" s="107" t="s">
        <v>17</v>
      </c>
      <c r="Q98" s="103"/>
      <c r="R98" s="103"/>
    </row>
    <row r="99" spans="1:18" s="10" customFormat="1" ht="11.25" outlineLevel="3" x14ac:dyDescent="0.3">
      <c r="A99" s="99"/>
      <c r="B99" s="100"/>
      <c r="C99" s="100"/>
      <c r="D99" s="101" t="s">
        <v>169</v>
      </c>
      <c r="E99" s="100"/>
      <c r="F99" s="102">
        <v>11.78</v>
      </c>
      <c r="G99" s="103"/>
      <c r="H99" s="104"/>
      <c r="I99" s="103"/>
      <c r="J99" s="105"/>
      <c r="K99" s="133"/>
      <c r="L99" s="106"/>
      <c r="M99" s="103"/>
      <c r="N99" s="103"/>
      <c r="O99" s="103"/>
      <c r="P99" s="107" t="s">
        <v>17</v>
      </c>
      <c r="Q99" s="103"/>
      <c r="R99" s="103"/>
    </row>
    <row r="100" spans="1:18" s="10" customFormat="1" ht="11.25" outlineLevel="3" x14ac:dyDescent="0.3">
      <c r="A100" s="99"/>
      <c r="B100" s="100"/>
      <c r="C100" s="100"/>
      <c r="D100" s="101" t="s">
        <v>170</v>
      </c>
      <c r="E100" s="100"/>
      <c r="F100" s="102">
        <v>6.48</v>
      </c>
      <c r="G100" s="103"/>
      <c r="H100" s="104"/>
      <c r="I100" s="103"/>
      <c r="J100" s="105"/>
      <c r="K100" s="133"/>
      <c r="L100" s="106"/>
      <c r="M100" s="103"/>
      <c r="N100" s="103"/>
      <c r="O100" s="103"/>
      <c r="P100" s="107" t="s">
        <v>17</v>
      </c>
      <c r="Q100" s="103"/>
      <c r="R100" s="103"/>
    </row>
    <row r="101" spans="1:18" s="10" customFormat="1" ht="11.25" outlineLevel="3" x14ac:dyDescent="0.3">
      <c r="A101" s="99"/>
      <c r="B101" s="100"/>
      <c r="C101" s="100"/>
      <c r="D101" s="101" t="s">
        <v>171</v>
      </c>
      <c r="E101" s="100"/>
      <c r="F101" s="102">
        <v>37.020000000000003</v>
      </c>
      <c r="G101" s="103"/>
      <c r="H101" s="104"/>
      <c r="I101" s="103"/>
      <c r="J101" s="105"/>
      <c r="K101" s="133"/>
      <c r="L101" s="106"/>
      <c r="M101" s="103"/>
      <c r="N101" s="103"/>
      <c r="O101" s="103"/>
      <c r="P101" s="107" t="s">
        <v>17</v>
      </c>
      <c r="Q101" s="103"/>
      <c r="R101" s="103"/>
    </row>
    <row r="102" spans="1:18" s="10" customFormat="1" ht="11.25" outlineLevel="3" x14ac:dyDescent="0.3">
      <c r="A102" s="99"/>
      <c r="B102" s="100"/>
      <c r="C102" s="100"/>
      <c r="D102" s="101" t="s">
        <v>172</v>
      </c>
      <c r="E102" s="100"/>
      <c r="F102" s="102">
        <v>8.6300000000000008</v>
      </c>
      <c r="G102" s="103"/>
      <c r="H102" s="104"/>
      <c r="I102" s="103"/>
      <c r="J102" s="105"/>
      <c r="K102" s="133"/>
      <c r="L102" s="106"/>
      <c r="M102" s="103"/>
      <c r="N102" s="103"/>
      <c r="O102" s="103"/>
      <c r="P102" s="107" t="s">
        <v>17</v>
      </c>
      <c r="Q102" s="103"/>
      <c r="R102" s="103"/>
    </row>
    <row r="103" spans="1:18" s="10" customFormat="1" ht="11.25" outlineLevel="3" x14ac:dyDescent="0.3">
      <c r="A103" s="99"/>
      <c r="B103" s="100"/>
      <c r="C103" s="100"/>
      <c r="D103" s="101" t="s">
        <v>173</v>
      </c>
      <c r="E103" s="100"/>
      <c r="F103" s="102">
        <v>2.82</v>
      </c>
      <c r="G103" s="103"/>
      <c r="H103" s="104"/>
      <c r="I103" s="103"/>
      <c r="J103" s="105"/>
      <c r="K103" s="133"/>
      <c r="L103" s="106"/>
      <c r="M103" s="103"/>
      <c r="N103" s="103"/>
      <c r="O103" s="103"/>
      <c r="P103" s="107" t="s">
        <v>17</v>
      </c>
      <c r="Q103" s="103"/>
      <c r="R103" s="103"/>
    </row>
    <row r="104" spans="1:18" s="10" customFormat="1" ht="11.25" outlineLevel="3" x14ac:dyDescent="0.3">
      <c r="A104" s="99"/>
      <c r="B104" s="100"/>
      <c r="C104" s="100"/>
      <c r="D104" s="101" t="s">
        <v>174</v>
      </c>
      <c r="E104" s="100"/>
      <c r="F104" s="102">
        <v>1.44</v>
      </c>
      <c r="G104" s="103"/>
      <c r="H104" s="104"/>
      <c r="I104" s="103"/>
      <c r="J104" s="105"/>
      <c r="K104" s="133"/>
      <c r="L104" s="106"/>
      <c r="M104" s="103"/>
      <c r="N104" s="103"/>
      <c r="O104" s="103"/>
      <c r="P104" s="107" t="s">
        <v>17</v>
      </c>
      <c r="Q104" s="103"/>
      <c r="R104" s="103"/>
    </row>
    <row r="105" spans="1:18" s="10" customFormat="1" ht="11.25" outlineLevel="3" x14ac:dyDescent="0.3">
      <c r="A105" s="99"/>
      <c r="B105" s="100"/>
      <c r="C105" s="100"/>
      <c r="D105" s="101" t="s">
        <v>175</v>
      </c>
      <c r="E105" s="100"/>
      <c r="F105" s="102">
        <v>1.38</v>
      </c>
      <c r="G105" s="103"/>
      <c r="H105" s="104"/>
      <c r="I105" s="103"/>
      <c r="J105" s="105"/>
      <c r="K105" s="133"/>
      <c r="L105" s="106"/>
      <c r="M105" s="103"/>
      <c r="N105" s="103"/>
      <c r="O105" s="103"/>
      <c r="P105" s="107" t="s">
        <v>17</v>
      </c>
      <c r="Q105" s="103"/>
      <c r="R105" s="103"/>
    </row>
    <row r="106" spans="1:18" s="10" customFormat="1" ht="11.25" outlineLevel="3" x14ac:dyDescent="0.3">
      <c r="A106" s="99"/>
      <c r="B106" s="100"/>
      <c r="C106" s="100"/>
      <c r="D106" s="101" t="s">
        <v>176</v>
      </c>
      <c r="E106" s="100"/>
      <c r="F106" s="102">
        <v>2.81</v>
      </c>
      <c r="G106" s="103"/>
      <c r="H106" s="104"/>
      <c r="I106" s="103"/>
      <c r="J106" s="105"/>
      <c r="K106" s="133"/>
      <c r="L106" s="106"/>
      <c r="M106" s="103"/>
      <c r="N106" s="103"/>
      <c r="O106" s="103"/>
      <c r="P106" s="107" t="s">
        <v>17</v>
      </c>
      <c r="Q106" s="103"/>
      <c r="R106" s="103"/>
    </row>
    <row r="107" spans="1:18" s="10" customFormat="1" ht="11.25" outlineLevel="3" x14ac:dyDescent="0.3">
      <c r="A107" s="99"/>
      <c r="B107" s="100"/>
      <c r="C107" s="100"/>
      <c r="D107" s="101" t="s">
        <v>177</v>
      </c>
      <c r="E107" s="100"/>
      <c r="F107" s="102">
        <v>2.4900000000000002</v>
      </c>
      <c r="G107" s="103"/>
      <c r="H107" s="104"/>
      <c r="I107" s="103"/>
      <c r="J107" s="105"/>
      <c r="K107" s="133"/>
      <c r="L107" s="106"/>
      <c r="M107" s="103"/>
      <c r="N107" s="103"/>
      <c r="O107" s="103"/>
      <c r="P107" s="107" t="s">
        <v>17</v>
      </c>
      <c r="Q107" s="103"/>
      <c r="R107" s="103"/>
    </row>
    <row r="108" spans="1:18" s="10" customFormat="1" ht="11.25" outlineLevel="3" x14ac:dyDescent="0.3">
      <c r="A108" s="99"/>
      <c r="B108" s="100"/>
      <c r="C108" s="100"/>
      <c r="D108" s="101" t="s">
        <v>178</v>
      </c>
      <c r="E108" s="100"/>
      <c r="F108" s="102">
        <v>1.31</v>
      </c>
      <c r="G108" s="103"/>
      <c r="H108" s="104"/>
      <c r="I108" s="103"/>
      <c r="J108" s="105"/>
      <c r="K108" s="133"/>
      <c r="L108" s="106"/>
      <c r="M108" s="103"/>
      <c r="N108" s="103"/>
      <c r="O108" s="103"/>
      <c r="P108" s="107" t="s">
        <v>17</v>
      </c>
      <c r="Q108" s="103"/>
      <c r="R108" s="103"/>
    </row>
    <row r="109" spans="1:18" s="10" customFormat="1" ht="11.25" outlineLevel="3" x14ac:dyDescent="0.3">
      <c r="A109" s="99"/>
      <c r="B109" s="100"/>
      <c r="C109" s="100"/>
      <c r="D109" s="101" t="s">
        <v>179</v>
      </c>
      <c r="E109" s="100"/>
      <c r="F109" s="102">
        <v>2.5</v>
      </c>
      <c r="G109" s="103"/>
      <c r="H109" s="104"/>
      <c r="I109" s="103"/>
      <c r="J109" s="105"/>
      <c r="K109" s="133"/>
      <c r="L109" s="106"/>
      <c r="M109" s="103"/>
      <c r="N109" s="103"/>
      <c r="O109" s="103"/>
      <c r="P109" s="107" t="s">
        <v>17</v>
      </c>
      <c r="Q109" s="103"/>
      <c r="R109" s="103"/>
    </row>
    <row r="110" spans="1:18" s="10" customFormat="1" ht="11.25" outlineLevel="3" x14ac:dyDescent="0.3">
      <c r="A110" s="99"/>
      <c r="B110" s="100"/>
      <c r="C110" s="100"/>
      <c r="D110" s="101" t="s">
        <v>180</v>
      </c>
      <c r="E110" s="100"/>
      <c r="F110" s="102">
        <v>1.79</v>
      </c>
      <c r="G110" s="103"/>
      <c r="H110" s="104"/>
      <c r="I110" s="103"/>
      <c r="J110" s="105"/>
      <c r="K110" s="133"/>
      <c r="L110" s="106"/>
      <c r="M110" s="103"/>
      <c r="N110" s="103"/>
      <c r="O110" s="103"/>
      <c r="P110" s="107" t="s">
        <v>17</v>
      </c>
      <c r="Q110" s="103"/>
      <c r="R110" s="103"/>
    </row>
    <row r="111" spans="1:18" s="9" customFormat="1" ht="24" outlineLevel="2" x14ac:dyDescent="0.2">
      <c r="A111" s="90">
        <v>2</v>
      </c>
      <c r="B111" s="91" t="s">
        <v>68</v>
      </c>
      <c r="C111" s="92" t="s">
        <v>181</v>
      </c>
      <c r="D111" s="93" t="s">
        <v>182</v>
      </c>
      <c r="E111" s="91" t="s">
        <v>80</v>
      </c>
      <c r="F111" s="94">
        <v>156.54875000000001</v>
      </c>
      <c r="G111" s="95">
        <v>0</v>
      </c>
      <c r="H111" s="94">
        <f>F111*(1+G111/100)</f>
        <v>156.54875000000001</v>
      </c>
      <c r="I111" s="95"/>
      <c r="J111" s="96"/>
      <c r="K111" s="132" t="s">
        <v>788</v>
      </c>
      <c r="L111" s="97"/>
      <c r="M111" s="98">
        <f>H111*L111</f>
        <v>0</v>
      </c>
      <c r="N111" s="97"/>
      <c r="O111" s="98">
        <f>H111*N111</f>
        <v>0</v>
      </c>
      <c r="P111" s="96">
        <v>21</v>
      </c>
      <c r="Q111" s="96">
        <f>J111*(P111/100)</f>
        <v>0</v>
      </c>
      <c r="R111" s="96">
        <f>J111+Q111</f>
        <v>0</v>
      </c>
    </row>
    <row r="112" spans="1:18" s="10" customFormat="1" ht="11.25" outlineLevel="3" x14ac:dyDescent="0.3">
      <c r="A112" s="99"/>
      <c r="B112" s="100"/>
      <c r="C112" s="100"/>
      <c r="D112" s="101" t="s">
        <v>183</v>
      </c>
      <c r="E112" s="100"/>
      <c r="F112" s="102">
        <v>0</v>
      </c>
      <c r="G112" s="103"/>
      <c r="H112" s="104"/>
      <c r="I112" s="103"/>
      <c r="J112" s="105"/>
      <c r="K112" s="133"/>
      <c r="L112" s="106"/>
      <c r="M112" s="103"/>
      <c r="N112" s="103"/>
      <c r="O112" s="103"/>
      <c r="P112" s="107" t="s">
        <v>17</v>
      </c>
      <c r="Q112" s="103"/>
      <c r="R112" s="103"/>
    </row>
    <row r="113" spans="1:18" s="10" customFormat="1" ht="11.25" outlineLevel="3" x14ac:dyDescent="0.3">
      <c r="A113" s="99"/>
      <c r="B113" s="100"/>
      <c r="C113" s="100"/>
      <c r="D113" s="101" t="s">
        <v>184</v>
      </c>
      <c r="E113" s="100"/>
      <c r="F113" s="102">
        <v>156.54875000000001</v>
      </c>
      <c r="G113" s="103"/>
      <c r="H113" s="104"/>
      <c r="I113" s="103"/>
      <c r="J113" s="105"/>
      <c r="K113" s="133"/>
      <c r="L113" s="106"/>
      <c r="M113" s="103"/>
      <c r="N113" s="103"/>
      <c r="O113" s="103"/>
      <c r="P113" s="107" t="s">
        <v>17</v>
      </c>
      <c r="Q113" s="103"/>
      <c r="R113" s="103"/>
    </row>
    <row r="114" spans="1:18" s="9" customFormat="1" ht="24" outlineLevel="2" x14ac:dyDescent="0.2">
      <c r="A114" s="90">
        <v>3</v>
      </c>
      <c r="B114" s="91" t="s">
        <v>68</v>
      </c>
      <c r="C114" s="92" t="s">
        <v>185</v>
      </c>
      <c r="D114" s="93" t="s">
        <v>186</v>
      </c>
      <c r="E114" s="91" t="s">
        <v>80</v>
      </c>
      <c r="F114" s="94">
        <v>2191.6860000000001</v>
      </c>
      <c r="G114" s="95">
        <v>0</v>
      </c>
      <c r="H114" s="94">
        <f>F114*(1+G114/100)</f>
        <v>2191.6860000000001</v>
      </c>
      <c r="I114" s="95"/>
      <c r="J114" s="96"/>
      <c r="K114" s="132" t="s">
        <v>788</v>
      </c>
      <c r="L114" s="97"/>
      <c r="M114" s="98">
        <f>H114*L114</f>
        <v>0</v>
      </c>
      <c r="N114" s="97"/>
      <c r="O114" s="98">
        <f>H114*N114</f>
        <v>0</v>
      </c>
      <c r="P114" s="96">
        <v>21</v>
      </c>
      <c r="Q114" s="96">
        <f>J114*(P114/100)</f>
        <v>0</v>
      </c>
      <c r="R114" s="96">
        <f>J114+Q114</f>
        <v>0</v>
      </c>
    </row>
    <row r="115" spans="1:18" s="10" customFormat="1" ht="11.25" outlineLevel="3" x14ac:dyDescent="0.3">
      <c r="A115" s="99"/>
      <c r="B115" s="100"/>
      <c r="C115" s="100"/>
      <c r="D115" s="101" t="s">
        <v>187</v>
      </c>
      <c r="E115" s="100"/>
      <c r="F115" s="102">
        <v>2191.6860000000001</v>
      </c>
      <c r="G115" s="103"/>
      <c r="H115" s="104"/>
      <c r="I115" s="103"/>
      <c r="J115" s="105"/>
      <c r="K115" s="133"/>
      <c r="L115" s="106"/>
      <c r="M115" s="103"/>
      <c r="N115" s="103"/>
      <c r="O115" s="103"/>
      <c r="P115" s="107" t="s">
        <v>17</v>
      </c>
      <c r="Q115" s="103"/>
      <c r="R115" s="103"/>
    </row>
    <row r="116" spans="1:18" s="9" customFormat="1" ht="24" outlineLevel="2" x14ac:dyDescent="0.2">
      <c r="A116" s="90">
        <v>4</v>
      </c>
      <c r="B116" s="91" t="s">
        <v>68</v>
      </c>
      <c r="C116" s="92" t="s">
        <v>188</v>
      </c>
      <c r="D116" s="93" t="s">
        <v>189</v>
      </c>
      <c r="E116" s="91" t="s">
        <v>80</v>
      </c>
      <c r="F116" s="94">
        <v>156.54900000000001</v>
      </c>
      <c r="G116" s="95">
        <v>0</v>
      </c>
      <c r="H116" s="94">
        <f>F116*(1+G116/100)</f>
        <v>156.54900000000001</v>
      </c>
      <c r="I116" s="95"/>
      <c r="J116" s="96"/>
      <c r="K116" s="132" t="s">
        <v>788</v>
      </c>
      <c r="L116" s="97"/>
      <c r="M116" s="98">
        <f>H116*L116</f>
        <v>0</v>
      </c>
      <c r="N116" s="97"/>
      <c r="O116" s="98">
        <f>H116*N116</f>
        <v>0</v>
      </c>
      <c r="P116" s="96">
        <v>21</v>
      </c>
      <c r="Q116" s="96">
        <f>J116*(P116/100)</f>
        <v>0</v>
      </c>
      <c r="R116" s="96">
        <f>J116+Q116</f>
        <v>0</v>
      </c>
    </row>
    <row r="117" spans="1:18" s="9" customFormat="1" ht="24" outlineLevel="2" x14ac:dyDescent="0.2">
      <c r="A117" s="90">
        <v>5</v>
      </c>
      <c r="B117" s="91" t="s">
        <v>68</v>
      </c>
      <c r="C117" s="92" t="s">
        <v>190</v>
      </c>
      <c r="D117" s="93" t="s">
        <v>191</v>
      </c>
      <c r="E117" s="91" t="s">
        <v>84</v>
      </c>
      <c r="F117" s="94">
        <v>138.6</v>
      </c>
      <c r="G117" s="95">
        <v>0</v>
      </c>
      <c r="H117" s="94">
        <f>F117*(1+G117/100)</f>
        <v>138.6</v>
      </c>
      <c r="I117" s="95"/>
      <c r="J117" s="96"/>
      <c r="K117" s="132" t="s">
        <v>788</v>
      </c>
      <c r="L117" s="97"/>
      <c r="M117" s="98">
        <f>H117*L117</f>
        <v>0</v>
      </c>
      <c r="N117" s="97"/>
      <c r="O117" s="98">
        <f>H117*N117</f>
        <v>0</v>
      </c>
      <c r="P117" s="96">
        <v>21</v>
      </c>
      <c r="Q117" s="96">
        <f>J117*(P117/100)</f>
        <v>0</v>
      </c>
      <c r="R117" s="96">
        <f>J117+Q117</f>
        <v>0</v>
      </c>
    </row>
    <row r="118" spans="1:18" s="10" customFormat="1" ht="11.25" outlineLevel="3" x14ac:dyDescent="0.3">
      <c r="A118" s="99"/>
      <c r="B118" s="100"/>
      <c r="C118" s="100"/>
      <c r="D118" s="101" t="s">
        <v>192</v>
      </c>
      <c r="E118" s="100"/>
      <c r="F118" s="102">
        <v>138.6</v>
      </c>
      <c r="G118" s="103"/>
      <c r="H118" s="104"/>
      <c r="I118" s="103"/>
      <c r="J118" s="105"/>
      <c r="K118" s="133"/>
      <c r="L118" s="106"/>
      <c r="M118" s="103"/>
      <c r="N118" s="103"/>
      <c r="O118" s="103"/>
      <c r="P118" s="107" t="s">
        <v>17</v>
      </c>
      <c r="Q118" s="103"/>
      <c r="R118" s="103"/>
    </row>
    <row r="119" spans="1:18" s="9" customFormat="1" ht="24" outlineLevel="2" x14ac:dyDescent="0.2">
      <c r="A119" s="90">
        <v>6</v>
      </c>
      <c r="B119" s="91" t="s">
        <v>68</v>
      </c>
      <c r="C119" s="92" t="s">
        <v>193</v>
      </c>
      <c r="D119" s="93" t="s">
        <v>194</v>
      </c>
      <c r="E119" s="91" t="s">
        <v>84</v>
      </c>
      <c r="F119" s="94">
        <v>8316</v>
      </c>
      <c r="G119" s="95">
        <v>0</v>
      </c>
      <c r="H119" s="94">
        <f>F119*(1+G119/100)</f>
        <v>8316</v>
      </c>
      <c r="I119" s="95"/>
      <c r="J119" s="96"/>
      <c r="K119" s="132" t="s">
        <v>788</v>
      </c>
      <c r="L119" s="97"/>
      <c r="M119" s="98">
        <f>H119*L119</f>
        <v>0</v>
      </c>
      <c r="N119" s="97"/>
      <c r="O119" s="98">
        <f>H119*N119</f>
        <v>0</v>
      </c>
      <c r="P119" s="96">
        <v>21</v>
      </c>
      <c r="Q119" s="96">
        <f>J119*(P119/100)</f>
        <v>0</v>
      </c>
      <c r="R119" s="96">
        <f>J119+Q119</f>
        <v>0</v>
      </c>
    </row>
    <row r="120" spans="1:18" s="10" customFormat="1" ht="11.25" outlineLevel="3" x14ac:dyDescent="0.3">
      <c r="A120" s="99"/>
      <c r="B120" s="100"/>
      <c r="C120" s="100"/>
      <c r="D120" s="101" t="s">
        <v>195</v>
      </c>
      <c r="E120" s="100"/>
      <c r="F120" s="102">
        <v>8316</v>
      </c>
      <c r="G120" s="103"/>
      <c r="H120" s="104"/>
      <c r="I120" s="103"/>
      <c r="J120" s="105"/>
      <c r="K120" s="133"/>
      <c r="L120" s="106"/>
      <c r="M120" s="103"/>
      <c r="N120" s="103"/>
      <c r="O120" s="103"/>
      <c r="P120" s="107" t="s">
        <v>17</v>
      </c>
      <c r="Q120" s="103"/>
      <c r="R120" s="103"/>
    </row>
    <row r="121" spans="1:18" s="9" customFormat="1" ht="24" outlineLevel="2" x14ac:dyDescent="0.2">
      <c r="A121" s="90">
        <v>7</v>
      </c>
      <c r="B121" s="91" t="s">
        <v>68</v>
      </c>
      <c r="C121" s="92" t="s">
        <v>196</v>
      </c>
      <c r="D121" s="93" t="s">
        <v>197</v>
      </c>
      <c r="E121" s="91" t="s">
        <v>84</v>
      </c>
      <c r="F121" s="94">
        <v>138.6</v>
      </c>
      <c r="G121" s="95">
        <v>0</v>
      </c>
      <c r="H121" s="94">
        <f>F121*(1+G121/100)</f>
        <v>138.6</v>
      </c>
      <c r="I121" s="95"/>
      <c r="J121" s="96"/>
      <c r="K121" s="132" t="s">
        <v>788</v>
      </c>
      <c r="L121" s="97"/>
      <c r="M121" s="98">
        <f>H121*L121</f>
        <v>0</v>
      </c>
      <c r="N121" s="97"/>
      <c r="O121" s="98">
        <f>H121*N121</f>
        <v>0</v>
      </c>
      <c r="P121" s="96">
        <v>21</v>
      </c>
      <c r="Q121" s="96">
        <f>J121*(P121/100)</f>
        <v>0</v>
      </c>
      <c r="R121" s="96">
        <f>J121+Q121</f>
        <v>0</v>
      </c>
    </row>
    <row r="122" spans="1:18" s="11" customFormat="1" ht="12.75" customHeight="1" outlineLevel="2" x14ac:dyDescent="0.3">
      <c r="A122" s="108"/>
      <c r="B122" s="109"/>
      <c r="C122" s="109"/>
      <c r="D122" s="110"/>
      <c r="E122" s="109"/>
      <c r="F122" s="111"/>
      <c r="G122" s="112"/>
      <c r="H122" s="111"/>
      <c r="I122" s="112"/>
      <c r="J122" s="113"/>
      <c r="K122" s="134"/>
      <c r="L122" s="114"/>
      <c r="M122" s="112"/>
      <c r="N122" s="112"/>
      <c r="O122" s="112"/>
      <c r="P122" s="115" t="s">
        <v>17</v>
      </c>
      <c r="Q122" s="112"/>
      <c r="R122" s="112"/>
    </row>
    <row r="123" spans="1:18" s="8" customFormat="1" ht="16.5" customHeight="1" outlineLevel="1" x14ac:dyDescent="0.2">
      <c r="A123" s="82"/>
      <c r="B123" s="61"/>
      <c r="C123" s="83"/>
      <c r="D123" s="83" t="s">
        <v>30</v>
      </c>
      <c r="E123" s="61"/>
      <c r="F123" s="84"/>
      <c r="G123" s="85"/>
      <c r="H123" s="84"/>
      <c r="I123" s="85"/>
      <c r="J123" s="86"/>
      <c r="K123" s="131"/>
      <c r="L123" s="87"/>
      <c r="M123" s="88">
        <f>SUBTOTAL(9,M124:M126)</f>
        <v>2.1696E-2</v>
      </c>
      <c r="N123" s="85"/>
      <c r="O123" s="88">
        <f>SUBTOTAL(9,O124:O126)</f>
        <v>0</v>
      </c>
      <c r="P123" s="89" t="s">
        <v>17</v>
      </c>
      <c r="Q123" s="86">
        <f>SUBTOTAL(9,Q124:Q126)</f>
        <v>0</v>
      </c>
      <c r="R123" s="86">
        <f>SUBTOTAL(9,R124:R126)</f>
        <v>0</v>
      </c>
    </row>
    <row r="124" spans="1:18" s="9" customFormat="1" ht="24" outlineLevel="2" x14ac:dyDescent="0.2">
      <c r="A124" s="90">
        <v>1</v>
      </c>
      <c r="B124" s="91" t="s">
        <v>68</v>
      </c>
      <c r="C124" s="92" t="s">
        <v>198</v>
      </c>
      <c r="D124" s="93" t="s">
        <v>199</v>
      </c>
      <c r="E124" s="91" t="s">
        <v>84</v>
      </c>
      <c r="F124" s="94">
        <v>542.4</v>
      </c>
      <c r="G124" s="95">
        <v>0</v>
      </c>
      <c r="H124" s="94">
        <f>F124*(1+G124/100)</f>
        <v>542.4</v>
      </c>
      <c r="I124" s="95"/>
      <c r="J124" s="96"/>
      <c r="K124" s="132" t="s">
        <v>788</v>
      </c>
      <c r="L124" s="97">
        <v>4.0000000000000003E-5</v>
      </c>
      <c r="M124" s="98">
        <f>H124*L124</f>
        <v>2.1696E-2</v>
      </c>
      <c r="N124" s="97"/>
      <c r="O124" s="98">
        <f>H124*N124</f>
        <v>0</v>
      </c>
      <c r="P124" s="96">
        <v>21</v>
      </c>
      <c r="Q124" s="96">
        <f>J124*(P124/100)</f>
        <v>0</v>
      </c>
      <c r="R124" s="96">
        <f>J124+Q124</f>
        <v>0</v>
      </c>
    </row>
    <row r="125" spans="1:18" s="10" customFormat="1" ht="11.25" outlineLevel="3" x14ac:dyDescent="0.3">
      <c r="A125" s="99"/>
      <c r="B125" s="100"/>
      <c r="C125" s="100"/>
      <c r="D125" s="101" t="s">
        <v>200</v>
      </c>
      <c r="E125" s="100"/>
      <c r="F125" s="102">
        <v>542.4</v>
      </c>
      <c r="G125" s="103"/>
      <c r="H125" s="104"/>
      <c r="I125" s="103"/>
      <c r="J125" s="105"/>
      <c r="K125" s="133"/>
      <c r="L125" s="106"/>
      <c r="M125" s="103"/>
      <c r="N125" s="103"/>
      <c r="O125" s="103"/>
      <c r="P125" s="107" t="s">
        <v>17</v>
      </c>
      <c r="Q125" s="103"/>
      <c r="R125" s="103"/>
    </row>
    <row r="126" spans="1:18" s="11" customFormat="1" ht="12.75" customHeight="1" outlineLevel="2" x14ac:dyDescent="0.3">
      <c r="A126" s="108"/>
      <c r="B126" s="109"/>
      <c r="C126" s="109"/>
      <c r="D126" s="110"/>
      <c r="E126" s="109"/>
      <c r="F126" s="111"/>
      <c r="G126" s="112"/>
      <c r="H126" s="111"/>
      <c r="I126" s="112"/>
      <c r="J126" s="113"/>
      <c r="K126" s="134"/>
      <c r="L126" s="114"/>
      <c r="M126" s="112"/>
      <c r="N126" s="112"/>
      <c r="O126" s="112"/>
      <c r="P126" s="115" t="s">
        <v>17</v>
      </c>
      <c r="Q126" s="112"/>
      <c r="R126" s="112"/>
    </row>
    <row r="127" spans="1:18" s="8" customFormat="1" ht="16.5" customHeight="1" outlineLevel="1" x14ac:dyDescent="0.2">
      <c r="A127" s="82"/>
      <c r="B127" s="61"/>
      <c r="C127" s="83"/>
      <c r="D127" s="83" t="s">
        <v>31</v>
      </c>
      <c r="E127" s="61"/>
      <c r="F127" s="84"/>
      <c r="G127" s="85"/>
      <c r="H127" s="84"/>
      <c r="I127" s="85"/>
      <c r="J127" s="86"/>
      <c r="K127" s="131"/>
      <c r="L127" s="87"/>
      <c r="M127" s="88">
        <f>SUBTOTAL(9,M128:M192)</f>
        <v>0.37896000000000002</v>
      </c>
      <c r="N127" s="85"/>
      <c r="O127" s="88">
        <f>SUBTOTAL(9,O128:O192)</f>
        <v>50.028565999999998</v>
      </c>
      <c r="P127" s="89" t="s">
        <v>17</v>
      </c>
      <c r="Q127" s="86">
        <f>SUBTOTAL(9,Q128:Q192)</f>
        <v>0</v>
      </c>
      <c r="R127" s="86">
        <f>SUBTOTAL(9,R128:R192)</f>
        <v>0</v>
      </c>
    </row>
    <row r="128" spans="1:18" s="9" customFormat="1" ht="12" outlineLevel="2" x14ac:dyDescent="0.2">
      <c r="A128" s="90">
        <v>1</v>
      </c>
      <c r="B128" s="91" t="s">
        <v>68</v>
      </c>
      <c r="C128" s="92" t="s">
        <v>201</v>
      </c>
      <c r="D128" s="93" t="s">
        <v>202</v>
      </c>
      <c r="E128" s="91" t="s">
        <v>84</v>
      </c>
      <c r="F128" s="94">
        <v>35.409999999999997</v>
      </c>
      <c r="G128" s="95">
        <v>0</v>
      </c>
      <c r="H128" s="94">
        <f>F128*(1+G128/100)</f>
        <v>35.409999999999997</v>
      </c>
      <c r="I128" s="95"/>
      <c r="J128" s="96"/>
      <c r="K128" s="132" t="s">
        <v>789</v>
      </c>
      <c r="L128" s="97"/>
      <c r="M128" s="98">
        <f>H128*L128</f>
        <v>0</v>
      </c>
      <c r="N128" s="97">
        <v>1.4999999999999999E-2</v>
      </c>
      <c r="O128" s="98">
        <f>H128*N128</f>
        <v>0.5311499999999999</v>
      </c>
      <c r="P128" s="96">
        <v>21</v>
      </c>
      <c r="Q128" s="96">
        <f>J128*(P128/100)</f>
        <v>0</v>
      </c>
      <c r="R128" s="96">
        <f>J128+Q128</f>
        <v>0</v>
      </c>
    </row>
    <row r="129" spans="1:18" s="10" customFormat="1" ht="11.25" outlineLevel="3" x14ac:dyDescent="0.3">
      <c r="A129" s="99"/>
      <c r="B129" s="100"/>
      <c r="C129" s="100"/>
      <c r="D129" s="101" t="s">
        <v>203</v>
      </c>
      <c r="E129" s="100"/>
      <c r="F129" s="102">
        <v>12.87</v>
      </c>
      <c r="G129" s="103"/>
      <c r="H129" s="104"/>
      <c r="I129" s="103"/>
      <c r="J129" s="105"/>
      <c r="K129" s="133"/>
      <c r="L129" s="106"/>
      <c r="M129" s="103"/>
      <c r="N129" s="103"/>
      <c r="O129" s="103"/>
      <c r="P129" s="107" t="s">
        <v>17</v>
      </c>
      <c r="Q129" s="103"/>
      <c r="R129" s="103"/>
    </row>
    <row r="130" spans="1:18" s="10" customFormat="1" ht="11.25" outlineLevel="3" x14ac:dyDescent="0.3">
      <c r="A130" s="99"/>
      <c r="B130" s="100"/>
      <c r="C130" s="100"/>
      <c r="D130" s="101" t="s">
        <v>204</v>
      </c>
      <c r="E130" s="100"/>
      <c r="F130" s="102">
        <v>22.54</v>
      </c>
      <c r="G130" s="103"/>
      <c r="H130" s="104"/>
      <c r="I130" s="103"/>
      <c r="J130" s="105"/>
      <c r="K130" s="133"/>
      <c r="L130" s="106"/>
      <c r="M130" s="103"/>
      <c r="N130" s="103"/>
      <c r="O130" s="103"/>
      <c r="P130" s="107" t="s">
        <v>17</v>
      </c>
      <c r="Q130" s="103"/>
      <c r="R130" s="103"/>
    </row>
    <row r="131" spans="1:18" s="9" customFormat="1" ht="12" outlineLevel="2" x14ac:dyDescent="0.2">
      <c r="A131" s="90">
        <v>2</v>
      </c>
      <c r="B131" s="91" t="s">
        <v>68</v>
      </c>
      <c r="C131" s="92" t="s">
        <v>205</v>
      </c>
      <c r="D131" s="93" t="s">
        <v>206</v>
      </c>
      <c r="E131" s="91" t="s">
        <v>84</v>
      </c>
      <c r="F131" s="94">
        <v>14</v>
      </c>
      <c r="G131" s="95">
        <v>0</v>
      </c>
      <c r="H131" s="94">
        <f>F131*(1+G131/100)</f>
        <v>14</v>
      </c>
      <c r="I131" s="95"/>
      <c r="J131" s="96"/>
      <c r="K131" s="132" t="s">
        <v>788</v>
      </c>
      <c r="L131" s="97"/>
      <c r="M131" s="98">
        <f>H131*L131</f>
        <v>0</v>
      </c>
      <c r="N131" s="97">
        <v>8.7999999999999995E-2</v>
      </c>
      <c r="O131" s="98">
        <f>H131*N131</f>
        <v>1.232</v>
      </c>
      <c r="P131" s="96">
        <v>21</v>
      </c>
      <c r="Q131" s="96">
        <f>J131*(P131/100)</f>
        <v>0</v>
      </c>
      <c r="R131" s="96">
        <f>J131+Q131</f>
        <v>0</v>
      </c>
    </row>
    <row r="132" spans="1:18" s="10" customFormat="1" ht="11.25" outlineLevel="3" x14ac:dyDescent="0.3">
      <c r="A132" s="99"/>
      <c r="B132" s="100"/>
      <c r="C132" s="100"/>
      <c r="D132" s="101" t="s">
        <v>207</v>
      </c>
      <c r="E132" s="100"/>
      <c r="F132" s="102">
        <v>6</v>
      </c>
      <c r="G132" s="103"/>
      <c r="H132" s="104"/>
      <c r="I132" s="103"/>
      <c r="J132" s="105"/>
      <c r="K132" s="133"/>
      <c r="L132" s="106"/>
      <c r="M132" s="103"/>
      <c r="N132" s="103"/>
      <c r="O132" s="103"/>
      <c r="P132" s="107" t="s">
        <v>17</v>
      </c>
      <c r="Q132" s="103"/>
      <c r="R132" s="103"/>
    </row>
    <row r="133" spans="1:18" s="10" customFormat="1" ht="11.25" outlineLevel="3" x14ac:dyDescent="0.3">
      <c r="A133" s="99"/>
      <c r="B133" s="100"/>
      <c r="C133" s="100"/>
      <c r="D133" s="101" t="s">
        <v>208</v>
      </c>
      <c r="E133" s="100"/>
      <c r="F133" s="102">
        <v>8</v>
      </c>
      <c r="G133" s="103"/>
      <c r="H133" s="104"/>
      <c r="I133" s="103"/>
      <c r="J133" s="105"/>
      <c r="K133" s="133"/>
      <c r="L133" s="106"/>
      <c r="M133" s="103"/>
      <c r="N133" s="103"/>
      <c r="O133" s="103"/>
      <c r="P133" s="107" t="s">
        <v>17</v>
      </c>
      <c r="Q133" s="103"/>
      <c r="R133" s="103"/>
    </row>
    <row r="134" spans="1:18" s="9" customFormat="1" ht="12" outlineLevel="2" x14ac:dyDescent="0.2">
      <c r="A134" s="90">
        <v>3</v>
      </c>
      <c r="B134" s="91" t="s">
        <v>68</v>
      </c>
      <c r="C134" s="92" t="s">
        <v>209</v>
      </c>
      <c r="D134" s="93" t="s">
        <v>210</v>
      </c>
      <c r="E134" s="91" t="s">
        <v>84</v>
      </c>
      <c r="F134" s="94">
        <v>2.9</v>
      </c>
      <c r="G134" s="95">
        <v>0</v>
      </c>
      <c r="H134" s="94">
        <f>F134*(1+G134/100)</f>
        <v>2.9</v>
      </c>
      <c r="I134" s="95"/>
      <c r="J134" s="96"/>
      <c r="K134" s="132" t="s">
        <v>788</v>
      </c>
      <c r="L134" s="97"/>
      <c r="M134" s="98">
        <f>H134*L134</f>
        <v>0</v>
      </c>
      <c r="N134" s="97">
        <v>6.7000000000000004E-2</v>
      </c>
      <c r="O134" s="98">
        <f>H134*N134</f>
        <v>0.1943</v>
      </c>
      <c r="P134" s="96">
        <v>21</v>
      </c>
      <c r="Q134" s="96">
        <f>J134*(P134/100)</f>
        <v>0</v>
      </c>
      <c r="R134" s="96">
        <f>J134+Q134</f>
        <v>0</v>
      </c>
    </row>
    <row r="135" spans="1:18" s="10" customFormat="1" ht="11.25" outlineLevel="3" x14ac:dyDescent="0.3">
      <c r="A135" s="99"/>
      <c r="B135" s="100"/>
      <c r="C135" s="100"/>
      <c r="D135" s="101" t="s">
        <v>211</v>
      </c>
      <c r="E135" s="100"/>
      <c r="F135" s="102">
        <v>2.9</v>
      </c>
      <c r="G135" s="103"/>
      <c r="H135" s="104"/>
      <c r="I135" s="103"/>
      <c r="J135" s="105"/>
      <c r="K135" s="133"/>
      <c r="L135" s="106"/>
      <c r="M135" s="103"/>
      <c r="N135" s="103"/>
      <c r="O135" s="103"/>
      <c r="P135" s="107" t="s">
        <v>17</v>
      </c>
      <c r="Q135" s="103"/>
      <c r="R135" s="103"/>
    </row>
    <row r="136" spans="1:18" s="9" customFormat="1" ht="24" outlineLevel="2" x14ac:dyDescent="0.2">
      <c r="A136" s="90">
        <v>4</v>
      </c>
      <c r="B136" s="91" t="s">
        <v>68</v>
      </c>
      <c r="C136" s="92" t="s">
        <v>212</v>
      </c>
      <c r="D136" s="93" t="s">
        <v>213</v>
      </c>
      <c r="E136" s="91" t="s">
        <v>214</v>
      </c>
      <c r="F136" s="94">
        <v>6.9</v>
      </c>
      <c r="G136" s="95">
        <v>0</v>
      </c>
      <c r="H136" s="94">
        <f>F136*(1+G136/100)</f>
        <v>6.9</v>
      </c>
      <c r="I136" s="95"/>
      <c r="J136" s="96"/>
      <c r="K136" s="132" t="s">
        <v>788</v>
      </c>
      <c r="L136" s="97"/>
      <c r="M136" s="98">
        <f>H136*L136</f>
        <v>0</v>
      </c>
      <c r="N136" s="97">
        <v>6.5000000000000002E-2</v>
      </c>
      <c r="O136" s="98">
        <f>H136*N136</f>
        <v>0.44850000000000007</v>
      </c>
      <c r="P136" s="96">
        <v>21</v>
      </c>
      <c r="Q136" s="96">
        <f>J136*(P136/100)</f>
        <v>0</v>
      </c>
      <c r="R136" s="96">
        <f>J136+Q136</f>
        <v>0</v>
      </c>
    </row>
    <row r="137" spans="1:18" s="10" customFormat="1" ht="11.25" outlineLevel="3" x14ac:dyDescent="0.3">
      <c r="A137" s="99"/>
      <c r="B137" s="100"/>
      <c r="C137" s="100"/>
      <c r="D137" s="101" t="s">
        <v>215</v>
      </c>
      <c r="E137" s="100"/>
      <c r="F137" s="102">
        <v>6.9</v>
      </c>
      <c r="G137" s="103"/>
      <c r="H137" s="104"/>
      <c r="I137" s="103"/>
      <c r="J137" s="105"/>
      <c r="K137" s="133"/>
      <c r="L137" s="106"/>
      <c r="M137" s="103"/>
      <c r="N137" s="103"/>
      <c r="O137" s="103"/>
      <c r="P137" s="107" t="s">
        <v>17</v>
      </c>
      <c r="Q137" s="103"/>
      <c r="R137" s="103"/>
    </row>
    <row r="138" spans="1:18" s="9" customFormat="1" ht="24" outlineLevel="2" x14ac:dyDescent="0.2">
      <c r="A138" s="90">
        <v>5</v>
      </c>
      <c r="B138" s="91" t="s">
        <v>68</v>
      </c>
      <c r="C138" s="92" t="s">
        <v>216</v>
      </c>
      <c r="D138" s="93" t="s">
        <v>217</v>
      </c>
      <c r="E138" s="91" t="s">
        <v>80</v>
      </c>
      <c r="F138" s="94">
        <v>1.4354999999999998</v>
      </c>
      <c r="G138" s="95">
        <v>0</v>
      </c>
      <c r="H138" s="94">
        <f>F138*(1+G138/100)</f>
        <v>1.4354999999999998</v>
      </c>
      <c r="I138" s="95"/>
      <c r="J138" s="96"/>
      <c r="K138" s="132" t="s">
        <v>788</v>
      </c>
      <c r="L138" s="97"/>
      <c r="M138" s="98">
        <f>H138*L138</f>
        <v>0</v>
      </c>
      <c r="N138" s="97">
        <v>1.95</v>
      </c>
      <c r="O138" s="98">
        <f>H138*N138</f>
        <v>2.7992249999999994</v>
      </c>
      <c r="P138" s="96">
        <v>21</v>
      </c>
      <c r="Q138" s="96">
        <f>J138*(P138/100)</f>
        <v>0</v>
      </c>
      <c r="R138" s="96">
        <f>J138+Q138</f>
        <v>0</v>
      </c>
    </row>
    <row r="139" spans="1:18" s="10" customFormat="1" ht="22.5" outlineLevel="3" x14ac:dyDescent="0.3">
      <c r="A139" s="99"/>
      <c r="B139" s="100"/>
      <c r="C139" s="100"/>
      <c r="D139" s="101" t="s">
        <v>218</v>
      </c>
      <c r="E139" s="100"/>
      <c r="F139" s="102">
        <v>1.4354999999999998</v>
      </c>
      <c r="G139" s="103"/>
      <c r="H139" s="104"/>
      <c r="I139" s="103"/>
      <c r="J139" s="105"/>
      <c r="K139" s="133"/>
      <c r="L139" s="106"/>
      <c r="M139" s="103"/>
      <c r="N139" s="103"/>
      <c r="O139" s="103"/>
      <c r="P139" s="107" t="s">
        <v>17</v>
      </c>
      <c r="Q139" s="103"/>
      <c r="R139" s="103"/>
    </row>
    <row r="140" spans="1:18" s="9" customFormat="1" ht="12" outlineLevel="2" x14ac:dyDescent="0.2">
      <c r="A140" s="90">
        <v>6</v>
      </c>
      <c r="B140" s="91" t="s">
        <v>68</v>
      </c>
      <c r="C140" s="92" t="s">
        <v>219</v>
      </c>
      <c r="D140" s="93" t="s">
        <v>220</v>
      </c>
      <c r="E140" s="91" t="s">
        <v>84</v>
      </c>
      <c r="F140" s="94">
        <v>2.4599999999999995</v>
      </c>
      <c r="G140" s="95">
        <v>0</v>
      </c>
      <c r="H140" s="94">
        <f>F140*(1+G140/100)</f>
        <v>2.4599999999999995</v>
      </c>
      <c r="I140" s="95"/>
      <c r="J140" s="96"/>
      <c r="K140" s="132" t="s">
        <v>788</v>
      </c>
      <c r="L140" s="97"/>
      <c r="M140" s="98">
        <f>H140*L140</f>
        <v>0</v>
      </c>
      <c r="N140" s="97">
        <v>5.5E-2</v>
      </c>
      <c r="O140" s="98">
        <f>H140*N140</f>
        <v>0.13529999999999998</v>
      </c>
      <c r="P140" s="96">
        <v>21</v>
      </c>
      <c r="Q140" s="96">
        <f>J140*(P140/100)</f>
        <v>0</v>
      </c>
      <c r="R140" s="96">
        <f>J140+Q140</f>
        <v>0</v>
      </c>
    </row>
    <row r="141" spans="1:18" s="10" customFormat="1" ht="11.25" outlineLevel="3" x14ac:dyDescent="0.3">
      <c r="A141" s="99"/>
      <c r="B141" s="100"/>
      <c r="C141" s="100"/>
      <c r="D141" s="101" t="s">
        <v>221</v>
      </c>
      <c r="E141" s="100"/>
      <c r="F141" s="102">
        <v>2.4599999999999995</v>
      </c>
      <c r="G141" s="103"/>
      <c r="H141" s="104"/>
      <c r="I141" s="103"/>
      <c r="J141" s="105"/>
      <c r="K141" s="133"/>
      <c r="L141" s="106"/>
      <c r="M141" s="103"/>
      <c r="N141" s="103"/>
      <c r="O141" s="103"/>
      <c r="P141" s="107" t="s">
        <v>17</v>
      </c>
      <c r="Q141" s="103"/>
      <c r="R141" s="103"/>
    </row>
    <row r="142" spans="1:18" s="9" customFormat="1" ht="24" outlineLevel="2" x14ac:dyDescent="0.2">
      <c r="A142" s="90">
        <v>7</v>
      </c>
      <c r="B142" s="91" t="s">
        <v>68</v>
      </c>
      <c r="C142" s="92" t="s">
        <v>222</v>
      </c>
      <c r="D142" s="93" t="s">
        <v>223</v>
      </c>
      <c r="E142" s="91" t="s">
        <v>214</v>
      </c>
      <c r="F142" s="94">
        <v>8</v>
      </c>
      <c r="G142" s="95">
        <v>0</v>
      </c>
      <c r="H142" s="94">
        <f>F142*(1+G142/100)</f>
        <v>8</v>
      </c>
      <c r="I142" s="95"/>
      <c r="J142" s="96"/>
      <c r="K142" s="132" t="s">
        <v>788</v>
      </c>
      <c r="L142" s="97">
        <v>4.7370000000000002E-2</v>
      </c>
      <c r="M142" s="98">
        <f>H142*L142</f>
        <v>0.37896000000000002</v>
      </c>
      <c r="N142" s="97"/>
      <c r="O142" s="98">
        <f>H142*N142</f>
        <v>0</v>
      </c>
      <c r="P142" s="96">
        <v>21</v>
      </c>
      <c r="Q142" s="96">
        <f>J142*(P142/100)</f>
        <v>0</v>
      </c>
      <c r="R142" s="96">
        <f>J142+Q142</f>
        <v>0</v>
      </c>
    </row>
    <row r="143" spans="1:18" s="10" customFormat="1" ht="11.25" outlineLevel="3" x14ac:dyDescent="0.3">
      <c r="A143" s="99"/>
      <c r="B143" s="100"/>
      <c r="C143" s="100"/>
      <c r="D143" s="101" t="s">
        <v>224</v>
      </c>
      <c r="E143" s="100"/>
      <c r="F143" s="102">
        <v>8</v>
      </c>
      <c r="G143" s="103"/>
      <c r="H143" s="104"/>
      <c r="I143" s="103"/>
      <c r="J143" s="105"/>
      <c r="K143" s="133"/>
      <c r="L143" s="106"/>
      <c r="M143" s="103"/>
      <c r="N143" s="103"/>
      <c r="O143" s="103"/>
      <c r="P143" s="107" t="s">
        <v>17</v>
      </c>
      <c r="Q143" s="103"/>
      <c r="R143" s="103"/>
    </row>
    <row r="144" spans="1:18" s="9" customFormat="1" ht="12" outlineLevel="2" x14ac:dyDescent="0.2">
      <c r="A144" s="90">
        <v>8</v>
      </c>
      <c r="B144" s="91" t="s">
        <v>68</v>
      </c>
      <c r="C144" s="92" t="s">
        <v>225</v>
      </c>
      <c r="D144" s="93" t="s">
        <v>226</v>
      </c>
      <c r="E144" s="91" t="s">
        <v>84</v>
      </c>
      <c r="F144" s="94">
        <v>124.797</v>
      </c>
      <c r="G144" s="95">
        <v>0</v>
      </c>
      <c r="H144" s="94">
        <f>F144*(1+G144/100)</f>
        <v>124.797</v>
      </c>
      <c r="I144" s="95"/>
      <c r="J144" s="96"/>
      <c r="K144" s="132" t="s">
        <v>788</v>
      </c>
      <c r="L144" s="97"/>
      <c r="M144" s="98">
        <f>H144*L144</f>
        <v>0</v>
      </c>
      <c r="N144" s="97">
        <v>0.13100000000000001</v>
      </c>
      <c r="O144" s="98">
        <f>H144*N144</f>
        <v>16.348407000000002</v>
      </c>
      <c r="P144" s="96">
        <v>21</v>
      </c>
      <c r="Q144" s="96">
        <f>J144*(P144/100)</f>
        <v>0</v>
      </c>
      <c r="R144" s="96">
        <f>J144+Q144</f>
        <v>0</v>
      </c>
    </row>
    <row r="145" spans="1:18" s="10" customFormat="1" ht="11.25" outlineLevel="3" x14ac:dyDescent="0.3">
      <c r="A145" s="99"/>
      <c r="B145" s="100"/>
      <c r="C145" s="100"/>
      <c r="D145" s="101" t="s">
        <v>227</v>
      </c>
      <c r="E145" s="100"/>
      <c r="F145" s="102">
        <v>19.893000000000004</v>
      </c>
      <c r="G145" s="103"/>
      <c r="H145" s="104"/>
      <c r="I145" s="103"/>
      <c r="J145" s="105"/>
      <c r="K145" s="133"/>
      <c r="L145" s="106"/>
      <c r="M145" s="103"/>
      <c r="N145" s="103"/>
      <c r="O145" s="103"/>
      <c r="P145" s="107" t="s">
        <v>17</v>
      </c>
      <c r="Q145" s="103"/>
      <c r="R145" s="103"/>
    </row>
    <row r="146" spans="1:18" s="10" customFormat="1" ht="11.25" outlineLevel="3" x14ac:dyDescent="0.3">
      <c r="A146" s="99"/>
      <c r="B146" s="100"/>
      <c r="C146" s="100"/>
      <c r="D146" s="101" t="s">
        <v>228</v>
      </c>
      <c r="E146" s="100"/>
      <c r="F146" s="102">
        <v>27.069000000000003</v>
      </c>
      <c r="G146" s="103"/>
      <c r="H146" s="104"/>
      <c r="I146" s="103"/>
      <c r="J146" s="105"/>
      <c r="K146" s="133"/>
      <c r="L146" s="106"/>
      <c r="M146" s="103"/>
      <c r="N146" s="103"/>
      <c r="O146" s="103"/>
      <c r="P146" s="107" t="s">
        <v>17</v>
      </c>
      <c r="Q146" s="103"/>
      <c r="R146" s="103"/>
    </row>
    <row r="147" spans="1:18" s="10" customFormat="1" ht="22.5" outlineLevel="3" x14ac:dyDescent="0.3">
      <c r="A147" s="99"/>
      <c r="B147" s="100"/>
      <c r="C147" s="100"/>
      <c r="D147" s="101" t="s">
        <v>229</v>
      </c>
      <c r="E147" s="100"/>
      <c r="F147" s="102">
        <v>55.426000000000002</v>
      </c>
      <c r="G147" s="103"/>
      <c r="H147" s="104"/>
      <c r="I147" s="103"/>
      <c r="J147" s="105"/>
      <c r="K147" s="133"/>
      <c r="L147" s="106"/>
      <c r="M147" s="103"/>
      <c r="N147" s="103"/>
      <c r="O147" s="103"/>
      <c r="P147" s="107" t="s">
        <v>17</v>
      </c>
      <c r="Q147" s="103"/>
      <c r="R147" s="103"/>
    </row>
    <row r="148" spans="1:18" s="10" customFormat="1" ht="11.25" outlineLevel="3" x14ac:dyDescent="0.3">
      <c r="A148" s="99"/>
      <c r="B148" s="100"/>
      <c r="C148" s="100"/>
      <c r="D148" s="101" t="s">
        <v>230</v>
      </c>
      <c r="E148" s="100"/>
      <c r="F148" s="102">
        <v>22.408999999999999</v>
      </c>
      <c r="G148" s="103"/>
      <c r="H148" s="104"/>
      <c r="I148" s="103"/>
      <c r="J148" s="105"/>
      <c r="K148" s="133"/>
      <c r="L148" s="106"/>
      <c r="M148" s="103"/>
      <c r="N148" s="103"/>
      <c r="O148" s="103"/>
      <c r="P148" s="107" t="s">
        <v>17</v>
      </c>
      <c r="Q148" s="103"/>
      <c r="R148" s="103"/>
    </row>
    <row r="149" spans="1:18" s="9" customFormat="1" ht="12" outlineLevel="2" x14ac:dyDescent="0.2">
      <c r="A149" s="90">
        <v>9</v>
      </c>
      <c r="B149" s="91" t="s">
        <v>68</v>
      </c>
      <c r="C149" s="92" t="s">
        <v>231</v>
      </c>
      <c r="D149" s="93" t="s">
        <v>232</v>
      </c>
      <c r="E149" s="91" t="s">
        <v>84</v>
      </c>
      <c r="F149" s="94">
        <v>30.677499999999998</v>
      </c>
      <c r="G149" s="95">
        <v>0</v>
      </c>
      <c r="H149" s="94">
        <f>F149*(1+G149/100)</f>
        <v>30.677499999999998</v>
      </c>
      <c r="I149" s="95"/>
      <c r="J149" s="96"/>
      <c r="K149" s="132" t="s">
        <v>788</v>
      </c>
      <c r="L149" s="97"/>
      <c r="M149" s="98">
        <f>H149*L149</f>
        <v>0</v>
      </c>
      <c r="N149" s="97">
        <v>0.26100000000000001</v>
      </c>
      <c r="O149" s="98">
        <f>H149*N149</f>
        <v>8.0068275</v>
      </c>
      <c r="P149" s="96">
        <v>21</v>
      </c>
      <c r="Q149" s="96">
        <f>J149*(P149/100)</f>
        <v>0</v>
      </c>
      <c r="R149" s="96">
        <f>J149+Q149</f>
        <v>0</v>
      </c>
    </row>
    <row r="150" spans="1:18" s="10" customFormat="1" ht="11.25" outlineLevel="3" x14ac:dyDescent="0.3">
      <c r="A150" s="99"/>
      <c r="B150" s="100"/>
      <c r="C150" s="100"/>
      <c r="D150" s="101" t="s">
        <v>233</v>
      </c>
      <c r="E150" s="100"/>
      <c r="F150" s="102">
        <v>25.545500000000001</v>
      </c>
      <c r="G150" s="103"/>
      <c r="H150" s="104"/>
      <c r="I150" s="103"/>
      <c r="J150" s="105"/>
      <c r="K150" s="133"/>
      <c r="L150" s="106"/>
      <c r="M150" s="103"/>
      <c r="N150" s="103"/>
      <c r="O150" s="103"/>
      <c r="P150" s="107" t="s">
        <v>17</v>
      </c>
      <c r="Q150" s="103"/>
      <c r="R150" s="103"/>
    </row>
    <row r="151" spans="1:18" s="10" customFormat="1" ht="11.25" outlineLevel="3" x14ac:dyDescent="0.3">
      <c r="A151" s="99"/>
      <c r="B151" s="100"/>
      <c r="C151" s="100"/>
      <c r="D151" s="101" t="s">
        <v>234</v>
      </c>
      <c r="E151" s="100"/>
      <c r="F151" s="102">
        <v>5.1319999999999997</v>
      </c>
      <c r="G151" s="103"/>
      <c r="H151" s="104"/>
      <c r="I151" s="103"/>
      <c r="J151" s="105"/>
      <c r="K151" s="133"/>
      <c r="L151" s="106"/>
      <c r="M151" s="103"/>
      <c r="N151" s="103"/>
      <c r="O151" s="103"/>
      <c r="P151" s="107" t="s">
        <v>17</v>
      </c>
      <c r="Q151" s="103"/>
      <c r="R151" s="103"/>
    </row>
    <row r="152" spans="1:18" s="9" customFormat="1" ht="24" outlineLevel="2" x14ac:dyDescent="0.2">
      <c r="A152" s="90">
        <v>10</v>
      </c>
      <c r="B152" s="91" t="s">
        <v>68</v>
      </c>
      <c r="C152" s="92" t="s">
        <v>235</v>
      </c>
      <c r="D152" s="93" t="s">
        <v>236</v>
      </c>
      <c r="E152" s="91" t="s">
        <v>84</v>
      </c>
      <c r="F152" s="94">
        <v>2.4</v>
      </c>
      <c r="G152" s="95">
        <v>0</v>
      </c>
      <c r="H152" s="94">
        <f>F152*(1+G152/100)</f>
        <v>2.4</v>
      </c>
      <c r="I152" s="95"/>
      <c r="J152" s="96"/>
      <c r="K152" s="132" t="s">
        <v>788</v>
      </c>
      <c r="L152" s="97"/>
      <c r="M152" s="98">
        <f>H152*L152</f>
        <v>0</v>
      </c>
      <c r="N152" s="97">
        <v>0.27</v>
      </c>
      <c r="O152" s="98">
        <f>H152*N152</f>
        <v>0.64800000000000002</v>
      </c>
      <c r="P152" s="96">
        <v>21</v>
      </c>
      <c r="Q152" s="96">
        <f>J152*(P152/100)</f>
        <v>0</v>
      </c>
      <c r="R152" s="96">
        <f>J152+Q152</f>
        <v>0</v>
      </c>
    </row>
    <row r="153" spans="1:18" s="10" customFormat="1" ht="11.25" outlineLevel="3" x14ac:dyDescent="0.3">
      <c r="A153" s="99"/>
      <c r="B153" s="100"/>
      <c r="C153" s="100"/>
      <c r="D153" s="101" t="s">
        <v>237</v>
      </c>
      <c r="E153" s="100"/>
      <c r="F153" s="102">
        <v>2.4</v>
      </c>
      <c r="G153" s="103"/>
      <c r="H153" s="104"/>
      <c r="I153" s="103"/>
      <c r="J153" s="105"/>
      <c r="K153" s="133"/>
      <c r="L153" s="106"/>
      <c r="M153" s="103"/>
      <c r="N153" s="103"/>
      <c r="O153" s="103"/>
      <c r="P153" s="107" t="s">
        <v>17</v>
      </c>
      <c r="Q153" s="103"/>
      <c r="R153" s="103"/>
    </row>
    <row r="154" spans="1:18" s="9" customFormat="1" ht="24" outlineLevel="2" x14ac:dyDescent="0.2">
      <c r="A154" s="90">
        <v>11</v>
      </c>
      <c r="B154" s="91" t="s">
        <v>68</v>
      </c>
      <c r="C154" s="92" t="s">
        <v>238</v>
      </c>
      <c r="D154" s="93" t="s">
        <v>239</v>
      </c>
      <c r="E154" s="91" t="s">
        <v>84</v>
      </c>
      <c r="F154" s="94">
        <v>60.315000000000005</v>
      </c>
      <c r="G154" s="95">
        <v>0</v>
      </c>
      <c r="H154" s="94">
        <f>F154*(1+G154/100)</f>
        <v>60.315000000000005</v>
      </c>
      <c r="I154" s="95"/>
      <c r="J154" s="96"/>
      <c r="K154" s="132" t="s">
        <v>788</v>
      </c>
      <c r="L154" s="97"/>
      <c r="M154" s="98">
        <f>H154*L154</f>
        <v>0</v>
      </c>
      <c r="N154" s="97">
        <v>8.1500000000000003E-2</v>
      </c>
      <c r="O154" s="98">
        <f>H154*N154</f>
        <v>4.9156725000000003</v>
      </c>
      <c r="P154" s="96">
        <v>21</v>
      </c>
      <c r="Q154" s="96">
        <f>J154*(P154/100)</f>
        <v>0</v>
      </c>
      <c r="R154" s="96">
        <f>J154+Q154</f>
        <v>0</v>
      </c>
    </row>
    <row r="155" spans="1:18" s="10" customFormat="1" ht="11.25" outlineLevel="3" x14ac:dyDescent="0.3">
      <c r="A155" s="99"/>
      <c r="B155" s="100"/>
      <c r="C155" s="100"/>
      <c r="D155" s="101" t="s">
        <v>240</v>
      </c>
      <c r="E155" s="100"/>
      <c r="F155" s="102">
        <v>9.2580000000000009</v>
      </c>
      <c r="G155" s="103"/>
      <c r="H155" s="104"/>
      <c r="I155" s="103"/>
      <c r="J155" s="105"/>
      <c r="K155" s="133"/>
      <c r="L155" s="106"/>
      <c r="M155" s="103"/>
      <c r="N155" s="103"/>
      <c r="O155" s="103"/>
      <c r="P155" s="107" t="s">
        <v>17</v>
      </c>
      <c r="Q155" s="103"/>
      <c r="R155" s="103"/>
    </row>
    <row r="156" spans="1:18" s="10" customFormat="1" ht="11.25" outlineLevel="3" x14ac:dyDescent="0.3">
      <c r="A156" s="99"/>
      <c r="B156" s="100"/>
      <c r="C156" s="100"/>
      <c r="D156" s="101" t="s">
        <v>241</v>
      </c>
      <c r="E156" s="100"/>
      <c r="F156" s="102">
        <v>10.058</v>
      </c>
      <c r="G156" s="103"/>
      <c r="H156" s="104"/>
      <c r="I156" s="103"/>
      <c r="J156" s="105"/>
      <c r="K156" s="133"/>
      <c r="L156" s="106"/>
      <c r="M156" s="103"/>
      <c r="N156" s="103"/>
      <c r="O156" s="103"/>
      <c r="P156" s="107" t="s">
        <v>17</v>
      </c>
      <c r="Q156" s="103"/>
      <c r="R156" s="103"/>
    </row>
    <row r="157" spans="1:18" s="10" customFormat="1" ht="11.25" outlineLevel="3" x14ac:dyDescent="0.3">
      <c r="A157" s="99"/>
      <c r="B157" s="100"/>
      <c r="C157" s="100"/>
      <c r="D157" s="101" t="s">
        <v>242</v>
      </c>
      <c r="E157" s="100"/>
      <c r="F157" s="102">
        <v>24.290000000000003</v>
      </c>
      <c r="G157" s="103"/>
      <c r="H157" s="104"/>
      <c r="I157" s="103"/>
      <c r="J157" s="105"/>
      <c r="K157" s="133"/>
      <c r="L157" s="106"/>
      <c r="M157" s="103"/>
      <c r="N157" s="103"/>
      <c r="O157" s="103"/>
      <c r="P157" s="107" t="s">
        <v>17</v>
      </c>
      <c r="Q157" s="103"/>
      <c r="R157" s="103"/>
    </row>
    <row r="158" spans="1:18" s="10" customFormat="1" ht="11.25" outlineLevel="3" x14ac:dyDescent="0.3">
      <c r="A158" s="99"/>
      <c r="B158" s="100"/>
      <c r="C158" s="100"/>
      <c r="D158" s="101" t="s">
        <v>243</v>
      </c>
      <c r="E158" s="100"/>
      <c r="F158" s="102">
        <v>13.214000000000002</v>
      </c>
      <c r="G158" s="103"/>
      <c r="H158" s="104"/>
      <c r="I158" s="103"/>
      <c r="J158" s="105"/>
      <c r="K158" s="133"/>
      <c r="L158" s="106"/>
      <c r="M158" s="103"/>
      <c r="N158" s="103"/>
      <c r="O158" s="103"/>
      <c r="P158" s="107" t="s">
        <v>17</v>
      </c>
      <c r="Q158" s="103"/>
      <c r="R158" s="103"/>
    </row>
    <row r="159" spans="1:18" s="10" customFormat="1" ht="11.25" outlineLevel="3" x14ac:dyDescent="0.3">
      <c r="A159" s="99"/>
      <c r="B159" s="100"/>
      <c r="C159" s="100"/>
      <c r="D159" s="101" t="s">
        <v>244</v>
      </c>
      <c r="E159" s="100"/>
      <c r="F159" s="102">
        <v>3.4950000000000001</v>
      </c>
      <c r="G159" s="103"/>
      <c r="H159" s="104"/>
      <c r="I159" s="103"/>
      <c r="J159" s="105"/>
      <c r="K159" s="133"/>
      <c r="L159" s="106"/>
      <c r="M159" s="103"/>
      <c r="N159" s="103"/>
      <c r="O159" s="103"/>
      <c r="P159" s="107" t="s">
        <v>17</v>
      </c>
      <c r="Q159" s="103"/>
      <c r="R159" s="103"/>
    </row>
    <row r="160" spans="1:18" s="9" customFormat="1" ht="12" outlineLevel="2" x14ac:dyDescent="0.2">
      <c r="A160" s="90">
        <v>12</v>
      </c>
      <c r="B160" s="91" t="s">
        <v>68</v>
      </c>
      <c r="C160" s="92" t="s">
        <v>245</v>
      </c>
      <c r="D160" s="93" t="s">
        <v>246</v>
      </c>
      <c r="E160" s="91" t="s">
        <v>84</v>
      </c>
      <c r="F160" s="94">
        <v>33.989999999999995</v>
      </c>
      <c r="G160" s="95">
        <v>0</v>
      </c>
      <c r="H160" s="94">
        <f>F160*(1+G160/100)</f>
        <v>33.989999999999995</v>
      </c>
      <c r="I160" s="95"/>
      <c r="J160" s="96"/>
      <c r="K160" s="132" t="s">
        <v>788</v>
      </c>
      <c r="L160" s="97"/>
      <c r="M160" s="98">
        <f>H160*L160</f>
        <v>0</v>
      </c>
      <c r="N160" s="97">
        <v>8.3169999999999994E-2</v>
      </c>
      <c r="O160" s="98">
        <f>H160*N160</f>
        <v>2.8269482999999993</v>
      </c>
      <c r="P160" s="96">
        <v>21</v>
      </c>
      <c r="Q160" s="96">
        <f>J160*(P160/100)</f>
        <v>0</v>
      </c>
      <c r="R160" s="96">
        <f>J160+Q160</f>
        <v>0</v>
      </c>
    </row>
    <row r="161" spans="1:18" s="10" customFormat="1" ht="11.25" outlineLevel="3" x14ac:dyDescent="0.3">
      <c r="A161" s="99"/>
      <c r="B161" s="100"/>
      <c r="C161" s="100"/>
      <c r="D161" s="101" t="s">
        <v>154</v>
      </c>
      <c r="E161" s="100"/>
      <c r="F161" s="102">
        <v>0</v>
      </c>
      <c r="G161" s="103"/>
      <c r="H161" s="104"/>
      <c r="I161" s="103"/>
      <c r="J161" s="105"/>
      <c r="K161" s="133"/>
      <c r="L161" s="106"/>
      <c r="M161" s="103"/>
      <c r="N161" s="103"/>
      <c r="O161" s="103"/>
      <c r="P161" s="107" t="s">
        <v>17</v>
      </c>
      <c r="Q161" s="103"/>
      <c r="R161" s="103"/>
    </row>
    <row r="162" spans="1:18" s="10" customFormat="1" ht="11.25" outlineLevel="3" x14ac:dyDescent="0.3">
      <c r="A162" s="99"/>
      <c r="B162" s="100"/>
      <c r="C162" s="100"/>
      <c r="D162" s="101" t="s">
        <v>155</v>
      </c>
      <c r="E162" s="100"/>
      <c r="F162" s="102">
        <v>22.549999999999997</v>
      </c>
      <c r="G162" s="103"/>
      <c r="H162" s="104"/>
      <c r="I162" s="103"/>
      <c r="J162" s="105"/>
      <c r="K162" s="133"/>
      <c r="L162" s="106"/>
      <c r="M162" s="103"/>
      <c r="N162" s="103"/>
      <c r="O162" s="103"/>
      <c r="P162" s="107" t="s">
        <v>17</v>
      </c>
      <c r="Q162" s="103"/>
      <c r="R162" s="103"/>
    </row>
    <row r="163" spans="1:18" s="10" customFormat="1" ht="11.25" outlineLevel="3" x14ac:dyDescent="0.3">
      <c r="A163" s="99"/>
      <c r="B163" s="100"/>
      <c r="C163" s="100"/>
      <c r="D163" s="101" t="s">
        <v>156</v>
      </c>
      <c r="E163" s="100"/>
      <c r="F163" s="102">
        <v>11.44</v>
      </c>
      <c r="G163" s="103"/>
      <c r="H163" s="104"/>
      <c r="I163" s="103"/>
      <c r="J163" s="105"/>
      <c r="K163" s="133"/>
      <c r="L163" s="106"/>
      <c r="M163" s="103"/>
      <c r="N163" s="103"/>
      <c r="O163" s="103"/>
      <c r="P163" s="107" t="s">
        <v>17</v>
      </c>
      <c r="Q163" s="103"/>
      <c r="R163" s="103"/>
    </row>
    <row r="164" spans="1:18" s="9" customFormat="1" ht="12" outlineLevel="2" x14ac:dyDescent="0.2">
      <c r="A164" s="90">
        <v>13</v>
      </c>
      <c r="B164" s="91" t="s">
        <v>68</v>
      </c>
      <c r="C164" s="92" t="s">
        <v>247</v>
      </c>
      <c r="D164" s="93" t="s">
        <v>248</v>
      </c>
      <c r="E164" s="91" t="s">
        <v>84</v>
      </c>
      <c r="F164" s="94">
        <v>100.25</v>
      </c>
      <c r="G164" s="95">
        <v>0</v>
      </c>
      <c r="H164" s="94">
        <f>F164*(1+G164/100)</f>
        <v>100.25</v>
      </c>
      <c r="I164" s="95"/>
      <c r="J164" s="96"/>
      <c r="K164" s="132" t="s">
        <v>789</v>
      </c>
      <c r="L164" s="97"/>
      <c r="M164" s="98">
        <f>H164*L164</f>
        <v>0</v>
      </c>
      <c r="N164" s="97">
        <v>3.0000000000000001E-3</v>
      </c>
      <c r="O164" s="98">
        <f>H164*N164</f>
        <v>0.30075000000000002</v>
      </c>
      <c r="P164" s="96">
        <v>21</v>
      </c>
      <c r="Q164" s="96">
        <f>J164*(P164/100)</f>
        <v>0</v>
      </c>
      <c r="R164" s="96">
        <f>J164+Q164</f>
        <v>0</v>
      </c>
    </row>
    <row r="165" spans="1:18" s="10" customFormat="1" ht="11.25" outlineLevel="3" x14ac:dyDescent="0.3">
      <c r="A165" s="99"/>
      <c r="B165" s="100"/>
      <c r="C165" s="100"/>
      <c r="D165" s="101" t="s">
        <v>157</v>
      </c>
      <c r="E165" s="100"/>
      <c r="F165" s="102">
        <v>0</v>
      </c>
      <c r="G165" s="103"/>
      <c r="H165" s="104"/>
      <c r="I165" s="103"/>
      <c r="J165" s="105"/>
      <c r="K165" s="133"/>
      <c r="L165" s="106"/>
      <c r="M165" s="103"/>
      <c r="N165" s="103"/>
      <c r="O165" s="103"/>
      <c r="P165" s="107" t="s">
        <v>17</v>
      </c>
      <c r="Q165" s="103"/>
      <c r="R165" s="103"/>
    </row>
    <row r="166" spans="1:18" s="10" customFormat="1" ht="11.25" outlineLevel="3" x14ac:dyDescent="0.3">
      <c r="A166" s="99"/>
      <c r="B166" s="100"/>
      <c r="C166" s="100"/>
      <c r="D166" s="101" t="s">
        <v>158</v>
      </c>
      <c r="E166" s="100"/>
      <c r="F166" s="102">
        <v>100.25</v>
      </c>
      <c r="G166" s="103"/>
      <c r="H166" s="104"/>
      <c r="I166" s="103"/>
      <c r="J166" s="105"/>
      <c r="K166" s="133"/>
      <c r="L166" s="106"/>
      <c r="M166" s="103"/>
      <c r="N166" s="103"/>
      <c r="O166" s="103"/>
      <c r="P166" s="107" t="s">
        <v>17</v>
      </c>
      <c r="Q166" s="103"/>
      <c r="R166" s="103"/>
    </row>
    <row r="167" spans="1:18" s="9" customFormat="1" ht="24" outlineLevel="2" x14ac:dyDescent="0.2">
      <c r="A167" s="90">
        <v>14</v>
      </c>
      <c r="B167" s="91" t="s">
        <v>68</v>
      </c>
      <c r="C167" s="92" t="s">
        <v>249</v>
      </c>
      <c r="D167" s="93" t="s">
        <v>250</v>
      </c>
      <c r="E167" s="91" t="s">
        <v>84</v>
      </c>
      <c r="F167" s="94">
        <v>63.45</v>
      </c>
      <c r="G167" s="95">
        <v>0</v>
      </c>
      <c r="H167" s="94">
        <f>F167*(1+G167/100)</f>
        <v>63.45</v>
      </c>
      <c r="I167" s="95"/>
      <c r="J167" s="96"/>
      <c r="K167" s="132" t="s">
        <v>789</v>
      </c>
      <c r="L167" s="97"/>
      <c r="M167" s="98">
        <f>H167*L167</f>
        <v>0</v>
      </c>
      <c r="N167" s="97">
        <v>5.5570000000000001E-2</v>
      </c>
      <c r="O167" s="98">
        <f>H167*N167</f>
        <v>3.5259165000000001</v>
      </c>
      <c r="P167" s="96">
        <v>21</v>
      </c>
      <c r="Q167" s="96">
        <f>J167*(P167/100)</f>
        <v>0</v>
      </c>
      <c r="R167" s="96">
        <f>J167+Q167</f>
        <v>0</v>
      </c>
    </row>
    <row r="168" spans="1:18" s="10" customFormat="1" ht="11.25" outlineLevel="3" x14ac:dyDescent="0.3">
      <c r="A168" s="99"/>
      <c r="B168" s="100"/>
      <c r="C168" s="100"/>
      <c r="D168" s="101" t="s">
        <v>251</v>
      </c>
      <c r="E168" s="100"/>
      <c r="F168" s="102">
        <v>63.45</v>
      </c>
      <c r="G168" s="103"/>
      <c r="H168" s="104"/>
      <c r="I168" s="103"/>
      <c r="J168" s="105"/>
      <c r="K168" s="133"/>
      <c r="L168" s="106"/>
      <c r="M168" s="103"/>
      <c r="N168" s="103"/>
      <c r="O168" s="103"/>
      <c r="P168" s="107" t="s">
        <v>17</v>
      </c>
      <c r="Q168" s="103"/>
      <c r="R168" s="103"/>
    </row>
    <row r="169" spans="1:18" s="9" customFormat="1" ht="12" outlineLevel="2" x14ac:dyDescent="0.2">
      <c r="A169" s="90">
        <v>15</v>
      </c>
      <c r="B169" s="91" t="s">
        <v>68</v>
      </c>
      <c r="C169" s="92" t="s">
        <v>252</v>
      </c>
      <c r="D169" s="93" t="s">
        <v>253</v>
      </c>
      <c r="E169" s="91" t="s">
        <v>84</v>
      </c>
      <c r="F169" s="94">
        <v>90</v>
      </c>
      <c r="G169" s="95">
        <v>0</v>
      </c>
      <c r="H169" s="94">
        <f>F169*(1+G169/100)</f>
        <v>90</v>
      </c>
      <c r="I169" s="95"/>
      <c r="J169" s="96"/>
      <c r="K169" s="132" t="s">
        <v>789</v>
      </c>
      <c r="L169" s="97"/>
      <c r="M169" s="98">
        <f>H169*L169</f>
        <v>0</v>
      </c>
      <c r="N169" s="97">
        <v>2.8309999999999998E-2</v>
      </c>
      <c r="O169" s="98">
        <f>H169*N169</f>
        <v>2.5478999999999998</v>
      </c>
      <c r="P169" s="96">
        <v>21</v>
      </c>
      <c r="Q169" s="96">
        <f>J169*(P169/100)</f>
        <v>0</v>
      </c>
      <c r="R169" s="96">
        <f>J169+Q169</f>
        <v>0</v>
      </c>
    </row>
    <row r="170" spans="1:18" s="10" customFormat="1" ht="11.25" outlineLevel="3" x14ac:dyDescent="0.3">
      <c r="A170" s="99"/>
      <c r="B170" s="100"/>
      <c r="C170" s="100"/>
      <c r="D170" s="101" t="s">
        <v>254</v>
      </c>
      <c r="E170" s="100"/>
      <c r="F170" s="102">
        <v>90</v>
      </c>
      <c r="G170" s="103"/>
      <c r="H170" s="104"/>
      <c r="I170" s="103"/>
      <c r="J170" s="105"/>
      <c r="K170" s="133"/>
      <c r="L170" s="106"/>
      <c r="M170" s="103"/>
      <c r="N170" s="103"/>
      <c r="O170" s="103"/>
      <c r="P170" s="107" t="s">
        <v>17</v>
      </c>
      <c r="Q170" s="103"/>
      <c r="R170" s="103"/>
    </row>
    <row r="171" spans="1:18" s="9" customFormat="1" ht="24" outlineLevel="2" x14ac:dyDescent="0.2">
      <c r="A171" s="90">
        <v>16</v>
      </c>
      <c r="B171" s="91" t="s">
        <v>68</v>
      </c>
      <c r="C171" s="92" t="s">
        <v>255</v>
      </c>
      <c r="D171" s="93" t="s">
        <v>256</v>
      </c>
      <c r="E171" s="91" t="s">
        <v>84</v>
      </c>
      <c r="F171" s="94">
        <v>67.721999999999994</v>
      </c>
      <c r="G171" s="95">
        <v>0</v>
      </c>
      <c r="H171" s="94">
        <f>F171*(1+G171/100)</f>
        <v>67.721999999999994</v>
      </c>
      <c r="I171" s="95"/>
      <c r="J171" s="96"/>
      <c r="K171" s="132" t="s">
        <v>788</v>
      </c>
      <c r="L171" s="97"/>
      <c r="M171" s="98">
        <f>H171*L171</f>
        <v>0</v>
      </c>
      <c r="N171" s="97">
        <v>4.0000000000000001E-3</v>
      </c>
      <c r="O171" s="98">
        <f>H171*N171</f>
        <v>0.27088799999999996</v>
      </c>
      <c r="P171" s="96">
        <v>21</v>
      </c>
      <c r="Q171" s="96">
        <f>J171*(P171/100)</f>
        <v>0</v>
      </c>
      <c r="R171" s="96">
        <f>J171+Q171</f>
        <v>0</v>
      </c>
    </row>
    <row r="172" spans="1:18" s="10" customFormat="1" ht="11.25" outlineLevel="3" x14ac:dyDescent="0.3">
      <c r="A172" s="99"/>
      <c r="B172" s="100"/>
      <c r="C172" s="100"/>
      <c r="D172" s="101" t="s">
        <v>257</v>
      </c>
      <c r="E172" s="100"/>
      <c r="F172" s="102">
        <v>67.721999999999994</v>
      </c>
      <c r="G172" s="103"/>
      <c r="H172" s="104"/>
      <c r="I172" s="103"/>
      <c r="J172" s="105"/>
      <c r="K172" s="133"/>
      <c r="L172" s="106"/>
      <c r="M172" s="103"/>
      <c r="N172" s="103"/>
      <c r="O172" s="103"/>
      <c r="P172" s="107" t="s">
        <v>17</v>
      </c>
      <c r="Q172" s="103"/>
      <c r="R172" s="103"/>
    </row>
    <row r="173" spans="1:18" s="9" customFormat="1" ht="24" outlineLevel="2" x14ac:dyDescent="0.2">
      <c r="A173" s="90">
        <v>17</v>
      </c>
      <c r="B173" s="91" t="s">
        <v>68</v>
      </c>
      <c r="C173" s="92" t="s">
        <v>258</v>
      </c>
      <c r="D173" s="93" t="s">
        <v>259</v>
      </c>
      <c r="E173" s="91" t="s">
        <v>84</v>
      </c>
      <c r="F173" s="94">
        <v>356.91500000000002</v>
      </c>
      <c r="G173" s="95">
        <v>0</v>
      </c>
      <c r="H173" s="94">
        <f>F173*(1+G173/100)</f>
        <v>356.91500000000002</v>
      </c>
      <c r="I173" s="95"/>
      <c r="J173" s="96"/>
      <c r="K173" s="132" t="s">
        <v>788</v>
      </c>
      <c r="L173" s="97"/>
      <c r="M173" s="98">
        <f>H173*L173</f>
        <v>0</v>
      </c>
      <c r="N173" s="97">
        <v>0.01</v>
      </c>
      <c r="O173" s="98">
        <f>H173*N173</f>
        <v>3.5691500000000005</v>
      </c>
      <c r="P173" s="96">
        <v>21</v>
      </c>
      <c r="Q173" s="96">
        <f>J173*(P173/100)</f>
        <v>0</v>
      </c>
      <c r="R173" s="96">
        <f>J173+Q173</f>
        <v>0</v>
      </c>
    </row>
    <row r="174" spans="1:18" s="10" customFormat="1" ht="11.25" outlineLevel="3" x14ac:dyDescent="0.3">
      <c r="A174" s="99"/>
      <c r="B174" s="100"/>
      <c r="C174" s="100"/>
      <c r="D174" s="101" t="s">
        <v>260</v>
      </c>
      <c r="E174" s="100"/>
      <c r="F174" s="102">
        <v>356.91500000000002</v>
      </c>
      <c r="G174" s="103"/>
      <c r="H174" s="104"/>
      <c r="I174" s="103"/>
      <c r="J174" s="105"/>
      <c r="K174" s="133"/>
      <c r="L174" s="106"/>
      <c r="M174" s="103"/>
      <c r="N174" s="103"/>
      <c r="O174" s="103"/>
      <c r="P174" s="107" t="s">
        <v>17</v>
      </c>
      <c r="Q174" s="103"/>
      <c r="R174" s="103"/>
    </row>
    <row r="175" spans="1:18" s="9" customFormat="1" ht="24" outlineLevel="2" x14ac:dyDescent="0.2">
      <c r="A175" s="90">
        <v>18</v>
      </c>
      <c r="B175" s="91" t="s">
        <v>68</v>
      </c>
      <c r="C175" s="92" t="s">
        <v>261</v>
      </c>
      <c r="D175" s="93" t="s">
        <v>262</v>
      </c>
      <c r="E175" s="91" t="s">
        <v>84</v>
      </c>
      <c r="F175" s="94">
        <v>37.557200000000009</v>
      </c>
      <c r="G175" s="95">
        <v>0</v>
      </c>
      <c r="H175" s="94">
        <f>F175*(1+G175/100)</f>
        <v>37.557200000000009</v>
      </c>
      <c r="I175" s="95"/>
      <c r="J175" s="96"/>
      <c r="K175" s="132" t="s">
        <v>788</v>
      </c>
      <c r="L175" s="97"/>
      <c r="M175" s="98">
        <f>H175*L175</f>
        <v>0</v>
      </c>
      <c r="N175" s="97">
        <v>4.5999999999999999E-2</v>
      </c>
      <c r="O175" s="98">
        <f>H175*N175</f>
        <v>1.7276312000000005</v>
      </c>
      <c r="P175" s="96">
        <v>21</v>
      </c>
      <c r="Q175" s="96">
        <f>J175*(P175/100)</f>
        <v>0</v>
      </c>
      <c r="R175" s="96">
        <f>J175+Q175</f>
        <v>0</v>
      </c>
    </row>
    <row r="176" spans="1:18" s="10" customFormat="1" ht="11.25" outlineLevel="3" x14ac:dyDescent="0.3">
      <c r="A176" s="99"/>
      <c r="B176" s="100"/>
      <c r="C176" s="100"/>
      <c r="D176" s="101" t="s">
        <v>263</v>
      </c>
      <c r="E176" s="100"/>
      <c r="F176" s="102">
        <v>0</v>
      </c>
      <c r="G176" s="103"/>
      <c r="H176" s="104"/>
      <c r="I176" s="103"/>
      <c r="J176" s="105"/>
      <c r="K176" s="133"/>
      <c r="L176" s="106"/>
      <c r="M176" s="103"/>
      <c r="N176" s="103"/>
      <c r="O176" s="103"/>
      <c r="P176" s="107" t="s">
        <v>17</v>
      </c>
      <c r="Q176" s="103"/>
      <c r="R176" s="103"/>
    </row>
    <row r="177" spans="1:18" s="10" customFormat="1" ht="11.25" outlineLevel="3" x14ac:dyDescent="0.3">
      <c r="A177" s="99"/>
      <c r="B177" s="100"/>
      <c r="C177" s="100"/>
      <c r="D177" s="101" t="s">
        <v>123</v>
      </c>
      <c r="E177" s="100"/>
      <c r="F177" s="102">
        <v>0</v>
      </c>
      <c r="G177" s="103"/>
      <c r="H177" s="104"/>
      <c r="I177" s="103"/>
      <c r="J177" s="105"/>
      <c r="K177" s="133"/>
      <c r="L177" s="106"/>
      <c r="M177" s="103"/>
      <c r="N177" s="103"/>
      <c r="O177" s="103"/>
      <c r="P177" s="107" t="s">
        <v>17</v>
      </c>
      <c r="Q177" s="103"/>
      <c r="R177" s="103"/>
    </row>
    <row r="178" spans="1:18" s="10" customFormat="1" ht="11.25" outlineLevel="3" x14ac:dyDescent="0.3">
      <c r="A178" s="99"/>
      <c r="B178" s="100"/>
      <c r="C178" s="100"/>
      <c r="D178" s="101" t="s">
        <v>264</v>
      </c>
      <c r="E178" s="100"/>
      <c r="F178" s="102">
        <v>19.158000000000001</v>
      </c>
      <c r="G178" s="103"/>
      <c r="H178" s="104"/>
      <c r="I178" s="103"/>
      <c r="J178" s="105"/>
      <c r="K178" s="133"/>
      <c r="L178" s="106"/>
      <c r="M178" s="103"/>
      <c r="N178" s="103"/>
      <c r="O178" s="103"/>
      <c r="P178" s="107" t="s">
        <v>17</v>
      </c>
      <c r="Q178" s="103"/>
      <c r="R178" s="103"/>
    </row>
    <row r="179" spans="1:18" s="10" customFormat="1" ht="11.25" outlineLevel="3" x14ac:dyDescent="0.3">
      <c r="A179" s="99"/>
      <c r="B179" s="100"/>
      <c r="C179" s="100"/>
      <c r="D179" s="101" t="s">
        <v>265</v>
      </c>
      <c r="E179" s="100"/>
      <c r="F179" s="102">
        <v>1.2600000000000002</v>
      </c>
      <c r="G179" s="103"/>
      <c r="H179" s="104"/>
      <c r="I179" s="103"/>
      <c r="J179" s="105"/>
      <c r="K179" s="133"/>
      <c r="L179" s="106"/>
      <c r="M179" s="103"/>
      <c r="N179" s="103"/>
      <c r="O179" s="103"/>
      <c r="P179" s="107" t="s">
        <v>17</v>
      </c>
      <c r="Q179" s="103"/>
      <c r="R179" s="103"/>
    </row>
    <row r="180" spans="1:18" s="10" customFormat="1" ht="11.25" outlineLevel="3" x14ac:dyDescent="0.3">
      <c r="A180" s="99"/>
      <c r="B180" s="100"/>
      <c r="C180" s="100"/>
      <c r="D180" s="101" t="s">
        <v>127</v>
      </c>
      <c r="E180" s="100"/>
      <c r="F180" s="102">
        <v>0</v>
      </c>
      <c r="G180" s="103"/>
      <c r="H180" s="104"/>
      <c r="I180" s="103"/>
      <c r="J180" s="105"/>
      <c r="K180" s="133"/>
      <c r="L180" s="106"/>
      <c r="M180" s="103"/>
      <c r="N180" s="103"/>
      <c r="O180" s="103"/>
      <c r="P180" s="107" t="s">
        <v>17</v>
      </c>
      <c r="Q180" s="103"/>
      <c r="R180" s="103"/>
    </row>
    <row r="181" spans="1:18" s="10" customFormat="1" ht="11.25" outlineLevel="3" x14ac:dyDescent="0.3">
      <c r="A181" s="99"/>
      <c r="B181" s="100"/>
      <c r="C181" s="100"/>
      <c r="D181" s="101" t="s">
        <v>266</v>
      </c>
      <c r="E181" s="100"/>
      <c r="F181" s="102">
        <v>3.3165999999999998</v>
      </c>
      <c r="G181" s="103"/>
      <c r="H181" s="104"/>
      <c r="I181" s="103"/>
      <c r="J181" s="105"/>
      <c r="K181" s="133"/>
      <c r="L181" s="106"/>
      <c r="M181" s="103"/>
      <c r="N181" s="103"/>
      <c r="O181" s="103"/>
      <c r="P181" s="107" t="s">
        <v>17</v>
      </c>
      <c r="Q181" s="103"/>
      <c r="R181" s="103"/>
    </row>
    <row r="182" spans="1:18" s="10" customFormat="1" ht="11.25" outlineLevel="3" x14ac:dyDescent="0.3">
      <c r="A182" s="99"/>
      <c r="B182" s="100"/>
      <c r="C182" s="100"/>
      <c r="D182" s="101" t="s">
        <v>129</v>
      </c>
      <c r="E182" s="100"/>
      <c r="F182" s="102">
        <v>0</v>
      </c>
      <c r="G182" s="103"/>
      <c r="H182" s="104"/>
      <c r="I182" s="103"/>
      <c r="J182" s="105"/>
      <c r="K182" s="133"/>
      <c r="L182" s="106"/>
      <c r="M182" s="103"/>
      <c r="N182" s="103"/>
      <c r="O182" s="103"/>
      <c r="P182" s="107" t="s">
        <v>17</v>
      </c>
      <c r="Q182" s="103"/>
      <c r="R182" s="103"/>
    </row>
    <row r="183" spans="1:18" s="10" customFormat="1" ht="11.25" outlineLevel="3" x14ac:dyDescent="0.3">
      <c r="A183" s="99"/>
      <c r="B183" s="100"/>
      <c r="C183" s="100"/>
      <c r="D183" s="101" t="s">
        <v>267</v>
      </c>
      <c r="E183" s="100"/>
      <c r="F183" s="102">
        <v>6.5920000000000005</v>
      </c>
      <c r="G183" s="103"/>
      <c r="H183" s="104"/>
      <c r="I183" s="103"/>
      <c r="J183" s="105"/>
      <c r="K183" s="133"/>
      <c r="L183" s="106"/>
      <c r="M183" s="103"/>
      <c r="N183" s="103"/>
      <c r="O183" s="103"/>
      <c r="P183" s="107" t="s">
        <v>17</v>
      </c>
      <c r="Q183" s="103"/>
      <c r="R183" s="103"/>
    </row>
    <row r="184" spans="1:18" s="10" customFormat="1" ht="11.25" outlineLevel="3" x14ac:dyDescent="0.3">
      <c r="A184" s="99"/>
      <c r="B184" s="100"/>
      <c r="C184" s="100"/>
      <c r="D184" s="101" t="s">
        <v>131</v>
      </c>
      <c r="E184" s="100"/>
      <c r="F184" s="102">
        <v>0</v>
      </c>
      <c r="G184" s="103"/>
      <c r="H184" s="104"/>
      <c r="I184" s="103"/>
      <c r="J184" s="105"/>
      <c r="K184" s="133"/>
      <c r="L184" s="106"/>
      <c r="M184" s="103"/>
      <c r="N184" s="103"/>
      <c r="O184" s="103"/>
      <c r="P184" s="107" t="s">
        <v>17</v>
      </c>
      <c r="Q184" s="103"/>
      <c r="R184" s="103"/>
    </row>
    <row r="185" spans="1:18" s="10" customFormat="1" ht="11.25" outlineLevel="3" x14ac:dyDescent="0.3">
      <c r="A185" s="99"/>
      <c r="B185" s="100"/>
      <c r="C185" s="100"/>
      <c r="D185" s="101" t="s">
        <v>268</v>
      </c>
      <c r="E185" s="100"/>
      <c r="F185" s="102">
        <v>7.2305999999999999</v>
      </c>
      <c r="G185" s="103"/>
      <c r="H185" s="104"/>
      <c r="I185" s="103"/>
      <c r="J185" s="105"/>
      <c r="K185" s="133"/>
      <c r="L185" s="106"/>
      <c r="M185" s="103"/>
      <c r="N185" s="103"/>
      <c r="O185" s="103"/>
      <c r="P185" s="107" t="s">
        <v>17</v>
      </c>
      <c r="Q185" s="103"/>
      <c r="R185" s="103"/>
    </row>
    <row r="186" spans="1:18" s="9" customFormat="1" ht="24" outlineLevel="2" x14ac:dyDescent="0.2">
      <c r="A186" s="90">
        <v>19</v>
      </c>
      <c r="B186" s="91" t="s">
        <v>68</v>
      </c>
      <c r="C186" s="92" t="s">
        <v>269</v>
      </c>
      <c r="D186" s="93" t="s">
        <v>270</v>
      </c>
      <c r="E186" s="91" t="s">
        <v>71</v>
      </c>
      <c r="F186" s="94">
        <v>50.301079019999996</v>
      </c>
      <c r="G186" s="95">
        <v>0</v>
      </c>
      <c r="H186" s="94">
        <f>F186*(1+G186/100)</f>
        <v>50.301079019999996</v>
      </c>
      <c r="I186" s="95"/>
      <c r="J186" s="96"/>
      <c r="K186" s="132" t="s">
        <v>788</v>
      </c>
      <c r="L186" s="97"/>
      <c r="M186" s="98">
        <f>H186*L186</f>
        <v>0</v>
      </c>
      <c r="N186" s="97"/>
      <c r="O186" s="98">
        <f>H186*N186</f>
        <v>0</v>
      </c>
      <c r="P186" s="96">
        <v>21</v>
      </c>
      <c r="Q186" s="96">
        <f>J186*(P186/100)</f>
        <v>0</v>
      </c>
      <c r="R186" s="96">
        <f>J186+Q186</f>
        <v>0</v>
      </c>
    </row>
    <row r="187" spans="1:18" s="9" customFormat="1" ht="24" outlineLevel="2" x14ac:dyDescent="0.2">
      <c r="A187" s="90">
        <v>20</v>
      </c>
      <c r="B187" s="91" t="s">
        <v>68</v>
      </c>
      <c r="C187" s="92" t="s">
        <v>271</v>
      </c>
      <c r="D187" s="93" t="s">
        <v>272</v>
      </c>
      <c r="E187" s="91" t="s">
        <v>71</v>
      </c>
      <c r="F187" s="94">
        <v>50.301079019999996</v>
      </c>
      <c r="G187" s="95">
        <v>0</v>
      </c>
      <c r="H187" s="94">
        <f>F187*(1+G187/100)</f>
        <v>50.301079019999996</v>
      </c>
      <c r="I187" s="95"/>
      <c r="J187" s="96"/>
      <c r="K187" s="132" t="s">
        <v>788</v>
      </c>
      <c r="L187" s="97"/>
      <c r="M187" s="98">
        <f>H187*L187</f>
        <v>0</v>
      </c>
      <c r="N187" s="97"/>
      <c r="O187" s="98">
        <f>H187*N187</f>
        <v>0</v>
      </c>
      <c r="P187" s="96">
        <v>21</v>
      </c>
      <c r="Q187" s="96">
        <f>J187*(P187/100)</f>
        <v>0</v>
      </c>
      <c r="R187" s="96">
        <f>J187+Q187</f>
        <v>0</v>
      </c>
    </row>
    <row r="188" spans="1:18" s="9" customFormat="1" ht="24" outlineLevel="2" x14ac:dyDescent="0.2">
      <c r="A188" s="90">
        <v>21</v>
      </c>
      <c r="B188" s="91" t="s">
        <v>68</v>
      </c>
      <c r="C188" s="92" t="s">
        <v>273</v>
      </c>
      <c r="D188" s="93" t="s">
        <v>274</v>
      </c>
      <c r="E188" s="91" t="s">
        <v>71</v>
      </c>
      <c r="F188" s="94">
        <v>954.25599999999997</v>
      </c>
      <c r="G188" s="95">
        <v>0</v>
      </c>
      <c r="H188" s="94">
        <f>F188*(1+G188/100)</f>
        <v>954.25599999999997</v>
      </c>
      <c r="I188" s="95"/>
      <c r="J188" s="96"/>
      <c r="K188" s="132" t="s">
        <v>788</v>
      </c>
      <c r="L188" s="97"/>
      <c r="M188" s="98">
        <f>H188*L188</f>
        <v>0</v>
      </c>
      <c r="N188" s="97"/>
      <c r="O188" s="98">
        <f>H188*N188</f>
        <v>0</v>
      </c>
      <c r="P188" s="96">
        <v>21</v>
      </c>
      <c r="Q188" s="96">
        <f>J188*(P188/100)</f>
        <v>0</v>
      </c>
      <c r="R188" s="96">
        <f>J188+Q188</f>
        <v>0</v>
      </c>
    </row>
    <row r="189" spans="1:18" s="10" customFormat="1" ht="11.25" outlineLevel="3" x14ac:dyDescent="0.3">
      <c r="A189" s="99"/>
      <c r="B189" s="100"/>
      <c r="C189" s="100"/>
      <c r="D189" s="101" t="s">
        <v>275</v>
      </c>
      <c r="E189" s="100"/>
      <c r="F189" s="102">
        <v>0</v>
      </c>
      <c r="G189" s="103"/>
      <c r="H189" s="104"/>
      <c r="I189" s="103"/>
      <c r="J189" s="105"/>
      <c r="K189" s="133"/>
      <c r="L189" s="106"/>
      <c r="M189" s="103"/>
      <c r="N189" s="103"/>
      <c r="O189" s="103"/>
      <c r="P189" s="107" t="s">
        <v>17</v>
      </c>
      <c r="Q189" s="103"/>
      <c r="R189" s="103"/>
    </row>
    <row r="190" spans="1:18" s="10" customFormat="1" ht="11.25" outlineLevel="3" x14ac:dyDescent="0.3">
      <c r="A190" s="99"/>
      <c r="B190" s="100"/>
      <c r="C190" s="100"/>
      <c r="D190" s="101" t="s">
        <v>276</v>
      </c>
      <c r="E190" s="100"/>
      <c r="F190" s="102">
        <v>954.25599999999997</v>
      </c>
      <c r="G190" s="103"/>
      <c r="H190" s="104"/>
      <c r="I190" s="103"/>
      <c r="J190" s="105"/>
      <c r="K190" s="133"/>
      <c r="L190" s="106"/>
      <c r="M190" s="103"/>
      <c r="N190" s="103"/>
      <c r="O190" s="103"/>
      <c r="P190" s="107" t="s">
        <v>17</v>
      </c>
      <c r="Q190" s="103"/>
      <c r="R190" s="103"/>
    </row>
    <row r="191" spans="1:18" s="9" customFormat="1" ht="24" outlineLevel="2" x14ac:dyDescent="0.2">
      <c r="A191" s="90">
        <v>22</v>
      </c>
      <c r="B191" s="91" t="s">
        <v>68</v>
      </c>
      <c r="C191" s="92" t="s">
        <v>277</v>
      </c>
      <c r="D191" s="93" t="s">
        <v>278</v>
      </c>
      <c r="E191" s="91" t="s">
        <v>71</v>
      </c>
      <c r="F191" s="94">
        <v>50.223999999999997</v>
      </c>
      <c r="G191" s="95">
        <v>0</v>
      </c>
      <c r="H191" s="94">
        <f>F191*(1+G191/100)</f>
        <v>50.223999999999997</v>
      </c>
      <c r="I191" s="95"/>
      <c r="J191" s="96"/>
      <c r="K191" s="132" t="s">
        <v>789</v>
      </c>
      <c r="L191" s="97"/>
      <c r="M191" s="98">
        <f>H191*L191</f>
        <v>0</v>
      </c>
      <c r="N191" s="97"/>
      <c r="O191" s="98">
        <f>H191*N191</f>
        <v>0</v>
      </c>
      <c r="P191" s="96">
        <v>21</v>
      </c>
      <c r="Q191" s="96">
        <f>J191*(P191/100)</f>
        <v>0</v>
      </c>
      <c r="R191" s="96">
        <f>J191+Q191</f>
        <v>0</v>
      </c>
    </row>
    <row r="192" spans="1:18" s="11" customFormat="1" ht="12.75" customHeight="1" outlineLevel="2" x14ac:dyDescent="0.3">
      <c r="A192" s="108"/>
      <c r="B192" s="109"/>
      <c r="C192" s="109"/>
      <c r="D192" s="110"/>
      <c r="E192" s="109"/>
      <c r="F192" s="111"/>
      <c r="G192" s="112"/>
      <c r="H192" s="111"/>
      <c r="I192" s="112"/>
      <c r="J192" s="113"/>
      <c r="K192" s="134"/>
      <c r="L192" s="114"/>
      <c r="M192" s="112"/>
      <c r="N192" s="112"/>
      <c r="O192" s="112"/>
      <c r="P192" s="115" t="s">
        <v>17</v>
      </c>
      <c r="Q192" s="112"/>
      <c r="R192" s="112"/>
    </row>
    <row r="193" spans="1:18" s="8" customFormat="1" ht="16.5" customHeight="1" outlineLevel="1" x14ac:dyDescent="0.2">
      <c r="A193" s="82"/>
      <c r="B193" s="61"/>
      <c r="C193" s="83"/>
      <c r="D193" s="83" t="s">
        <v>32</v>
      </c>
      <c r="E193" s="61"/>
      <c r="F193" s="84"/>
      <c r="G193" s="85"/>
      <c r="H193" s="84"/>
      <c r="I193" s="85"/>
      <c r="J193" s="86"/>
      <c r="K193" s="131"/>
      <c r="L193" s="87"/>
      <c r="M193" s="88">
        <f>SUBTOTAL(9,M194:M195)</f>
        <v>0</v>
      </c>
      <c r="N193" s="85"/>
      <c r="O193" s="88">
        <f>SUBTOTAL(9,O194:O195)</f>
        <v>0</v>
      </c>
      <c r="P193" s="89" t="s">
        <v>17</v>
      </c>
      <c r="Q193" s="86">
        <f>SUBTOTAL(9,Q194:Q195)</f>
        <v>0</v>
      </c>
      <c r="R193" s="86">
        <f>SUBTOTAL(9,R194:R195)</f>
        <v>0</v>
      </c>
    </row>
    <row r="194" spans="1:18" s="9" customFormat="1" ht="12" outlineLevel="2" x14ac:dyDescent="0.2">
      <c r="A194" s="90">
        <v>1</v>
      </c>
      <c r="B194" s="91" t="s">
        <v>68</v>
      </c>
      <c r="C194" s="92" t="s">
        <v>279</v>
      </c>
      <c r="D194" s="93" t="s">
        <v>280</v>
      </c>
      <c r="E194" s="91" t="s">
        <v>71</v>
      </c>
      <c r="F194" s="94">
        <v>12.865746579999996</v>
      </c>
      <c r="G194" s="95">
        <v>0</v>
      </c>
      <c r="H194" s="94">
        <f>F194*(1+G194/100)</f>
        <v>12.865746579999996</v>
      </c>
      <c r="I194" s="95"/>
      <c r="J194" s="96"/>
      <c r="K194" s="132" t="s">
        <v>788</v>
      </c>
      <c r="L194" s="97"/>
      <c r="M194" s="98">
        <f>H194*L194</f>
        <v>0</v>
      </c>
      <c r="N194" s="97"/>
      <c r="O194" s="98">
        <f>H194*N194</f>
        <v>0</v>
      </c>
      <c r="P194" s="96">
        <v>21</v>
      </c>
      <c r="Q194" s="96">
        <f>J194*(P194/100)</f>
        <v>0</v>
      </c>
      <c r="R194" s="96">
        <f>J194+Q194</f>
        <v>0</v>
      </c>
    </row>
    <row r="195" spans="1:18" s="11" customFormat="1" ht="12.75" customHeight="1" outlineLevel="2" x14ac:dyDescent="0.3">
      <c r="A195" s="108"/>
      <c r="B195" s="109"/>
      <c r="C195" s="109"/>
      <c r="D195" s="110"/>
      <c r="E195" s="109"/>
      <c r="F195" s="111"/>
      <c r="G195" s="112"/>
      <c r="H195" s="111"/>
      <c r="I195" s="112"/>
      <c r="J195" s="113"/>
      <c r="K195" s="134"/>
      <c r="L195" s="114"/>
      <c r="M195" s="112"/>
      <c r="N195" s="112"/>
      <c r="O195" s="112"/>
      <c r="P195" s="115" t="s">
        <v>17</v>
      </c>
      <c r="Q195" s="112"/>
      <c r="R195" s="112"/>
    </row>
    <row r="196" spans="1:18" s="11" customFormat="1" ht="12.75" customHeight="1" outlineLevel="1" x14ac:dyDescent="0.3">
      <c r="A196" s="108"/>
      <c r="B196" s="109"/>
      <c r="C196" s="109"/>
      <c r="D196" s="110"/>
      <c r="E196" s="109"/>
      <c r="F196" s="111"/>
      <c r="G196" s="112"/>
      <c r="H196" s="111"/>
      <c r="I196" s="112"/>
      <c r="J196" s="113"/>
      <c r="K196" s="134"/>
      <c r="L196" s="114"/>
      <c r="M196" s="112"/>
      <c r="N196" s="112"/>
      <c r="O196" s="112"/>
      <c r="P196" s="115" t="s">
        <v>17</v>
      </c>
      <c r="Q196" s="112"/>
      <c r="R196" s="112"/>
    </row>
    <row r="197" spans="1:18" s="7" customFormat="1" ht="18.75" customHeight="1" x14ac:dyDescent="0.2">
      <c r="A197" s="72"/>
      <c r="B197" s="73"/>
      <c r="C197" s="74"/>
      <c r="D197" s="74" t="s">
        <v>33</v>
      </c>
      <c r="E197" s="73"/>
      <c r="F197" s="75"/>
      <c r="G197" s="76"/>
      <c r="H197" s="75"/>
      <c r="I197" s="76"/>
      <c r="J197" s="39"/>
      <c r="K197" s="130"/>
      <c r="L197" s="77"/>
      <c r="M197" s="78">
        <f>SUBTOTAL(9,M198:M550)</f>
        <v>14.1210771599</v>
      </c>
      <c r="N197" s="79"/>
      <c r="O197" s="78">
        <f>SUBTOTAL(9,O198:O550)</f>
        <v>0.27251301999999999</v>
      </c>
      <c r="P197" s="80" t="s">
        <v>17</v>
      </c>
      <c r="Q197" s="81">
        <f>SUBTOTAL(9,Q198:Q550)</f>
        <v>0</v>
      </c>
      <c r="R197" s="81">
        <f>SUBTOTAL(9,R198:R550)</f>
        <v>0</v>
      </c>
    </row>
    <row r="198" spans="1:18" s="8" customFormat="1" ht="16.5" customHeight="1" outlineLevel="1" x14ac:dyDescent="0.2">
      <c r="A198" s="82"/>
      <c r="B198" s="61"/>
      <c r="C198" s="83"/>
      <c r="D198" s="83" t="s">
        <v>34</v>
      </c>
      <c r="E198" s="61"/>
      <c r="F198" s="84"/>
      <c r="G198" s="85"/>
      <c r="H198" s="84"/>
      <c r="I198" s="85"/>
      <c r="J198" s="86"/>
      <c r="K198" s="131"/>
      <c r="L198" s="87"/>
      <c r="M198" s="88">
        <f>SUBTOTAL(9,M199:M261)</f>
        <v>11.671949429999998</v>
      </c>
      <c r="N198" s="85"/>
      <c r="O198" s="88">
        <f>SUBTOTAL(9,O199:O261)</f>
        <v>0</v>
      </c>
      <c r="P198" s="89" t="s">
        <v>17</v>
      </c>
      <c r="Q198" s="86">
        <f>SUBTOTAL(9,Q199:Q261)</f>
        <v>0</v>
      </c>
      <c r="R198" s="86">
        <f>SUBTOTAL(9,R199:R261)</f>
        <v>0</v>
      </c>
    </row>
    <row r="199" spans="1:18" s="9" customFormat="1" ht="24" outlineLevel="2" x14ac:dyDescent="0.2">
      <c r="A199" s="90">
        <v>1</v>
      </c>
      <c r="B199" s="91" t="s">
        <v>68</v>
      </c>
      <c r="C199" s="92" t="s">
        <v>281</v>
      </c>
      <c r="D199" s="93" t="s">
        <v>282</v>
      </c>
      <c r="E199" s="91" t="s">
        <v>84</v>
      </c>
      <c r="F199" s="94">
        <v>103.161</v>
      </c>
      <c r="G199" s="95">
        <v>0</v>
      </c>
      <c r="H199" s="94">
        <f>F199*(1+G199/100)</f>
        <v>103.161</v>
      </c>
      <c r="I199" s="95"/>
      <c r="J199" s="96"/>
      <c r="K199" s="132" t="s">
        <v>789</v>
      </c>
      <c r="L199" s="97">
        <v>1.223E-2</v>
      </c>
      <c r="M199" s="98">
        <f>H199*L199</f>
        <v>1.2616590299999999</v>
      </c>
      <c r="N199" s="97"/>
      <c r="O199" s="98">
        <f>H199*N199</f>
        <v>0</v>
      </c>
      <c r="P199" s="96">
        <v>21</v>
      </c>
      <c r="Q199" s="96">
        <f>J199*(P199/100)</f>
        <v>0</v>
      </c>
      <c r="R199" s="96">
        <f>J199+Q199</f>
        <v>0</v>
      </c>
    </row>
    <row r="200" spans="1:18" s="10" customFormat="1" ht="11.25" outlineLevel="3" x14ac:dyDescent="0.3">
      <c r="A200" s="99"/>
      <c r="B200" s="100"/>
      <c r="C200" s="100"/>
      <c r="D200" s="101" t="s">
        <v>167</v>
      </c>
      <c r="E200" s="100"/>
      <c r="F200" s="102">
        <v>12.11</v>
      </c>
      <c r="G200" s="103"/>
      <c r="H200" s="104"/>
      <c r="I200" s="103"/>
      <c r="J200" s="105"/>
      <c r="K200" s="133"/>
      <c r="L200" s="106"/>
      <c r="M200" s="103"/>
      <c r="N200" s="103"/>
      <c r="O200" s="103"/>
      <c r="P200" s="107" t="s">
        <v>17</v>
      </c>
      <c r="Q200" s="103"/>
      <c r="R200" s="103"/>
    </row>
    <row r="201" spans="1:18" s="10" customFormat="1" ht="11.25" outlineLevel="3" x14ac:dyDescent="0.3">
      <c r="A201" s="99"/>
      <c r="B201" s="100"/>
      <c r="C201" s="100"/>
      <c r="D201" s="101" t="s">
        <v>168</v>
      </c>
      <c r="E201" s="100"/>
      <c r="F201" s="102">
        <v>29.75</v>
      </c>
      <c r="G201" s="103"/>
      <c r="H201" s="104"/>
      <c r="I201" s="103"/>
      <c r="J201" s="105"/>
      <c r="K201" s="133"/>
      <c r="L201" s="106"/>
      <c r="M201" s="103"/>
      <c r="N201" s="103"/>
      <c r="O201" s="103"/>
      <c r="P201" s="107" t="s">
        <v>17</v>
      </c>
      <c r="Q201" s="103"/>
      <c r="R201" s="103"/>
    </row>
    <row r="202" spans="1:18" s="10" customFormat="1" ht="11.25" outlineLevel="3" x14ac:dyDescent="0.3">
      <c r="A202" s="99"/>
      <c r="B202" s="100"/>
      <c r="C202" s="100"/>
      <c r="D202" s="101" t="s">
        <v>169</v>
      </c>
      <c r="E202" s="100"/>
      <c r="F202" s="102">
        <v>11.78</v>
      </c>
      <c r="G202" s="103"/>
      <c r="H202" s="104"/>
      <c r="I202" s="103"/>
      <c r="J202" s="105"/>
      <c r="K202" s="133"/>
      <c r="L202" s="106"/>
      <c r="M202" s="103"/>
      <c r="N202" s="103"/>
      <c r="O202" s="103"/>
      <c r="P202" s="107" t="s">
        <v>17</v>
      </c>
      <c r="Q202" s="103"/>
      <c r="R202" s="103"/>
    </row>
    <row r="203" spans="1:18" s="10" customFormat="1" ht="11.25" outlineLevel="3" x14ac:dyDescent="0.3">
      <c r="A203" s="99"/>
      <c r="B203" s="100"/>
      <c r="C203" s="100"/>
      <c r="D203" s="101" t="s">
        <v>170</v>
      </c>
      <c r="E203" s="100"/>
      <c r="F203" s="102">
        <v>6.48</v>
      </c>
      <c r="G203" s="103"/>
      <c r="H203" s="104"/>
      <c r="I203" s="103"/>
      <c r="J203" s="105"/>
      <c r="K203" s="133"/>
      <c r="L203" s="106"/>
      <c r="M203" s="103"/>
      <c r="N203" s="103"/>
      <c r="O203" s="103"/>
      <c r="P203" s="107" t="s">
        <v>17</v>
      </c>
      <c r="Q203" s="103"/>
      <c r="R203" s="103"/>
    </row>
    <row r="204" spans="1:18" s="10" customFormat="1" ht="11.25" outlineLevel="3" x14ac:dyDescent="0.3">
      <c r="A204" s="99"/>
      <c r="B204" s="100"/>
      <c r="C204" s="100"/>
      <c r="D204" s="101" t="s">
        <v>172</v>
      </c>
      <c r="E204" s="100"/>
      <c r="F204" s="102">
        <v>8.6300000000000008</v>
      </c>
      <c r="G204" s="103"/>
      <c r="H204" s="104"/>
      <c r="I204" s="103"/>
      <c r="J204" s="105"/>
      <c r="K204" s="133"/>
      <c r="L204" s="106"/>
      <c r="M204" s="103"/>
      <c r="N204" s="103"/>
      <c r="O204" s="103"/>
      <c r="P204" s="107" t="s">
        <v>17</v>
      </c>
      <c r="Q204" s="103"/>
      <c r="R204" s="103"/>
    </row>
    <row r="205" spans="1:18" s="10" customFormat="1" ht="11.25" outlineLevel="3" x14ac:dyDescent="0.3">
      <c r="A205" s="99"/>
      <c r="B205" s="100"/>
      <c r="C205" s="100"/>
      <c r="D205" s="101" t="s">
        <v>283</v>
      </c>
      <c r="E205" s="100"/>
      <c r="F205" s="102">
        <v>24.64</v>
      </c>
      <c r="G205" s="103"/>
      <c r="H205" s="104"/>
      <c r="I205" s="103"/>
      <c r="J205" s="105"/>
      <c r="K205" s="133"/>
      <c r="L205" s="106"/>
      <c r="M205" s="103"/>
      <c r="N205" s="103"/>
      <c r="O205" s="103"/>
      <c r="P205" s="107" t="s">
        <v>17</v>
      </c>
      <c r="Q205" s="103"/>
      <c r="R205" s="103"/>
    </row>
    <row r="206" spans="1:18" s="10" customFormat="1" ht="11.25" outlineLevel="3" x14ac:dyDescent="0.3">
      <c r="A206" s="99"/>
      <c r="B206" s="100"/>
      <c r="C206" s="100"/>
      <c r="D206" s="101" t="s">
        <v>284</v>
      </c>
      <c r="E206" s="100"/>
      <c r="F206" s="102">
        <v>9.7710000000000008</v>
      </c>
      <c r="G206" s="103"/>
      <c r="H206" s="104"/>
      <c r="I206" s="103"/>
      <c r="J206" s="105"/>
      <c r="K206" s="133"/>
      <c r="L206" s="106"/>
      <c r="M206" s="103"/>
      <c r="N206" s="103"/>
      <c r="O206" s="103"/>
      <c r="P206" s="107" t="s">
        <v>17</v>
      </c>
      <c r="Q206" s="103"/>
      <c r="R206" s="103"/>
    </row>
    <row r="207" spans="1:18" s="9" customFormat="1" ht="24" outlineLevel="2" x14ac:dyDescent="0.2">
      <c r="A207" s="90">
        <v>2</v>
      </c>
      <c r="B207" s="91" t="s">
        <v>68</v>
      </c>
      <c r="C207" s="92" t="s">
        <v>285</v>
      </c>
      <c r="D207" s="93" t="s">
        <v>286</v>
      </c>
      <c r="E207" s="91" t="s">
        <v>84</v>
      </c>
      <c r="F207" s="94">
        <v>16.54</v>
      </c>
      <c r="G207" s="95">
        <v>0</v>
      </c>
      <c r="H207" s="94">
        <f>F207*(1+G207/100)</f>
        <v>16.54</v>
      </c>
      <c r="I207" s="95"/>
      <c r="J207" s="96"/>
      <c r="K207" s="132" t="s">
        <v>789</v>
      </c>
      <c r="L207" s="97">
        <v>1.2540000000000001E-2</v>
      </c>
      <c r="M207" s="98">
        <f>H207*L207</f>
        <v>0.2074116</v>
      </c>
      <c r="N207" s="97"/>
      <c r="O207" s="98">
        <f>H207*N207</f>
        <v>0</v>
      </c>
      <c r="P207" s="96">
        <v>21</v>
      </c>
      <c r="Q207" s="96">
        <f>J207*(P207/100)</f>
        <v>0</v>
      </c>
      <c r="R207" s="96">
        <f>J207+Q207</f>
        <v>0</v>
      </c>
    </row>
    <row r="208" spans="1:18" s="10" customFormat="1" ht="11.25" outlineLevel="3" x14ac:dyDescent="0.3">
      <c r="A208" s="99"/>
      <c r="B208" s="100"/>
      <c r="C208" s="100"/>
      <c r="D208" s="101" t="s">
        <v>173</v>
      </c>
      <c r="E208" s="100"/>
      <c r="F208" s="102">
        <v>2.82</v>
      </c>
      <c r="G208" s="103"/>
      <c r="H208" s="104"/>
      <c r="I208" s="103"/>
      <c r="J208" s="105"/>
      <c r="K208" s="133"/>
      <c r="L208" s="106"/>
      <c r="M208" s="103"/>
      <c r="N208" s="103"/>
      <c r="O208" s="103"/>
      <c r="P208" s="107" t="s">
        <v>17</v>
      </c>
      <c r="Q208" s="103"/>
      <c r="R208" s="103"/>
    </row>
    <row r="209" spans="1:18" s="10" customFormat="1" ht="11.25" outlineLevel="3" x14ac:dyDescent="0.3">
      <c r="A209" s="99"/>
      <c r="B209" s="100"/>
      <c r="C209" s="100"/>
      <c r="D209" s="101" t="s">
        <v>174</v>
      </c>
      <c r="E209" s="100"/>
      <c r="F209" s="102">
        <v>1.44</v>
      </c>
      <c r="G209" s="103"/>
      <c r="H209" s="104"/>
      <c r="I209" s="103"/>
      <c r="J209" s="105"/>
      <c r="K209" s="133"/>
      <c r="L209" s="106"/>
      <c r="M209" s="103"/>
      <c r="N209" s="103"/>
      <c r="O209" s="103"/>
      <c r="P209" s="107" t="s">
        <v>17</v>
      </c>
      <c r="Q209" s="103"/>
      <c r="R209" s="103"/>
    </row>
    <row r="210" spans="1:18" s="10" customFormat="1" ht="11.25" outlineLevel="3" x14ac:dyDescent="0.3">
      <c r="A210" s="99"/>
      <c r="B210" s="100"/>
      <c r="C210" s="100"/>
      <c r="D210" s="101" t="s">
        <v>175</v>
      </c>
      <c r="E210" s="100"/>
      <c r="F210" s="102">
        <v>1.38</v>
      </c>
      <c r="G210" s="103"/>
      <c r="H210" s="104"/>
      <c r="I210" s="103"/>
      <c r="J210" s="105"/>
      <c r="K210" s="133"/>
      <c r="L210" s="106"/>
      <c r="M210" s="103"/>
      <c r="N210" s="103"/>
      <c r="O210" s="103"/>
      <c r="P210" s="107" t="s">
        <v>17</v>
      </c>
      <c r="Q210" s="103"/>
      <c r="R210" s="103"/>
    </row>
    <row r="211" spans="1:18" s="10" customFormat="1" ht="11.25" outlineLevel="3" x14ac:dyDescent="0.3">
      <c r="A211" s="99"/>
      <c r="B211" s="100"/>
      <c r="C211" s="100"/>
      <c r="D211" s="101" t="s">
        <v>176</v>
      </c>
      <c r="E211" s="100"/>
      <c r="F211" s="102">
        <v>2.81</v>
      </c>
      <c r="G211" s="103"/>
      <c r="H211" s="104"/>
      <c r="I211" s="103"/>
      <c r="J211" s="105"/>
      <c r="K211" s="133"/>
      <c r="L211" s="106"/>
      <c r="M211" s="103"/>
      <c r="N211" s="103"/>
      <c r="O211" s="103"/>
      <c r="P211" s="107" t="s">
        <v>17</v>
      </c>
      <c r="Q211" s="103"/>
      <c r="R211" s="103"/>
    </row>
    <row r="212" spans="1:18" s="10" customFormat="1" ht="11.25" outlineLevel="3" x14ac:dyDescent="0.3">
      <c r="A212" s="99"/>
      <c r="B212" s="100"/>
      <c r="C212" s="100"/>
      <c r="D212" s="101" t="s">
        <v>177</v>
      </c>
      <c r="E212" s="100"/>
      <c r="F212" s="102">
        <v>2.4900000000000002</v>
      </c>
      <c r="G212" s="103"/>
      <c r="H212" s="104"/>
      <c r="I212" s="103"/>
      <c r="J212" s="105"/>
      <c r="K212" s="133"/>
      <c r="L212" s="106"/>
      <c r="M212" s="103"/>
      <c r="N212" s="103"/>
      <c r="O212" s="103"/>
      <c r="P212" s="107" t="s">
        <v>17</v>
      </c>
      <c r="Q212" s="103"/>
      <c r="R212" s="103"/>
    </row>
    <row r="213" spans="1:18" s="10" customFormat="1" ht="11.25" outlineLevel="3" x14ac:dyDescent="0.3">
      <c r="A213" s="99"/>
      <c r="B213" s="100"/>
      <c r="C213" s="100"/>
      <c r="D213" s="101" t="s">
        <v>178</v>
      </c>
      <c r="E213" s="100"/>
      <c r="F213" s="102">
        <v>1.31</v>
      </c>
      <c r="G213" s="103"/>
      <c r="H213" s="104"/>
      <c r="I213" s="103"/>
      <c r="J213" s="105"/>
      <c r="K213" s="133"/>
      <c r="L213" s="106"/>
      <c r="M213" s="103"/>
      <c r="N213" s="103"/>
      <c r="O213" s="103"/>
      <c r="P213" s="107" t="s">
        <v>17</v>
      </c>
      <c r="Q213" s="103"/>
      <c r="R213" s="103"/>
    </row>
    <row r="214" spans="1:18" s="10" customFormat="1" ht="11.25" outlineLevel="3" x14ac:dyDescent="0.3">
      <c r="A214" s="99"/>
      <c r="B214" s="100"/>
      <c r="C214" s="100"/>
      <c r="D214" s="101" t="s">
        <v>179</v>
      </c>
      <c r="E214" s="100"/>
      <c r="F214" s="102">
        <v>2.5</v>
      </c>
      <c r="G214" s="103"/>
      <c r="H214" s="104"/>
      <c r="I214" s="103"/>
      <c r="J214" s="105"/>
      <c r="K214" s="133"/>
      <c r="L214" s="106"/>
      <c r="M214" s="103"/>
      <c r="N214" s="103"/>
      <c r="O214" s="103"/>
      <c r="P214" s="107" t="s">
        <v>17</v>
      </c>
      <c r="Q214" s="103"/>
      <c r="R214" s="103"/>
    </row>
    <row r="215" spans="1:18" s="10" customFormat="1" ht="11.25" outlineLevel="3" x14ac:dyDescent="0.3">
      <c r="A215" s="99"/>
      <c r="B215" s="100"/>
      <c r="C215" s="100"/>
      <c r="D215" s="101" t="s">
        <v>180</v>
      </c>
      <c r="E215" s="100"/>
      <c r="F215" s="102">
        <v>1.79</v>
      </c>
      <c r="G215" s="103"/>
      <c r="H215" s="104"/>
      <c r="I215" s="103"/>
      <c r="J215" s="105"/>
      <c r="K215" s="133"/>
      <c r="L215" s="106"/>
      <c r="M215" s="103"/>
      <c r="N215" s="103"/>
      <c r="O215" s="103"/>
      <c r="P215" s="107" t="s">
        <v>17</v>
      </c>
      <c r="Q215" s="103"/>
      <c r="R215" s="103"/>
    </row>
    <row r="216" spans="1:18" s="9" customFormat="1" ht="12" outlineLevel="2" x14ac:dyDescent="0.2">
      <c r="A216" s="90">
        <v>3</v>
      </c>
      <c r="B216" s="91" t="s">
        <v>68</v>
      </c>
      <c r="C216" s="92" t="s">
        <v>287</v>
      </c>
      <c r="D216" s="93" t="s">
        <v>288</v>
      </c>
      <c r="E216" s="91" t="s">
        <v>214</v>
      </c>
      <c r="F216" s="94">
        <v>23.200000000000003</v>
      </c>
      <c r="G216" s="95">
        <v>0</v>
      </c>
      <c r="H216" s="94">
        <f>F216*(1+G216/100)</f>
        <v>23.200000000000003</v>
      </c>
      <c r="I216" s="95"/>
      <c r="J216" s="96"/>
      <c r="K216" s="132" t="s">
        <v>789</v>
      </c>
      <c r="L216" s="97">
        <v>4.3800000000000002E-3</v>
      </c>
      <c r="M216" s="98">
        <f>H216*L216</f>
        <v>0.10161600000000001</v>
      </c>
      <c r="N216" s="97"/>
      <c r="O216" s="98">
        <f>H216*N216</f>
        <v>0</v>
      </c>
      <c r="P216" s="96">
        <v>21</v>
      </c>
      <c r="Q216" s="96">
        <f>J216*(P216/100)</f>
        <v>0</v>
      </c>
      <c r="R216" s="96">
        <f>J216+Q216</f>
        <v>0</v>
      </c>
    </row>
    <row r="217" spans="1:18" s="10" customFormat="1" ht="11.25" outlineLevel="3" x14ac:dyDescent="0.3">
      <c r="A217" s="99"/>
      <c r="B217" s="100"/>
      <c r="C217" s="100"/>
      <c r="D217" s="101" t="s">
        <v>289</v>
      </c>
      <c r="E217" s="100"/>
      <c r="F217" s="102">
        <v>23.200000000000003</v>
      </c>
      <c r="G217" s="103"/>
      <c r="H217" s="104"/>
      <c r="I217" s="103"/>
      <c r="J217" s="105"/>
      <c r="K217" s="133"/>
      <c r="L217" s="106"/>
      <c r="M217" s="103"/>
      <c r="N217" s="103"/>
      <c r="O217" s="103"/>
      <c r="P217" s="107" t="s">
        <v>17</v>
      </c>
      <c r="Q217" s="103"/>
      <c r="R217" s="103"/>
    </row>
    <row r="218" spans="1:18" s="9" customFormat="1" ht="12" outlineLevel="2" x14ac:dyDescent="0.2">
      <c r="A218" s="90">
        <v>4</v>
      </c>
      <c r="B218" s="91" t="s">
        <v>68</v>
      </c>
      <c r="C218" s="92" t="s">
        <v>290</v>
      </c>
      <c r="D218" s="93" t="s">
        <v>291</v>
      </c>
      <c r="E218" s="91" t="s">
        <v>84</v>
      </c>
      <c r="F218" s="94">
        <v>131.30099999999999</v>
      </c>
      <c r="G218" s="95">
        <v>0</v>
      </c>
      <c r="H218" s="94">
        <f>F218*(1+G218/100)</f>
        <v>131.30099999999999</v>
      </c>
      <c r="I218" s="95"/>
      <c r="J218" s="96"/>
      <c r="K218" s="132" t="s">
        <v>788</v>
      </c>
      <c r="L218" s="97">
        <v>1E-4</v>
      </c>
      <c r="M218" s="98">
        <f>H218*L218</f>
        <v>1.3130099999999999E-2</v>
      </c>
      <c r="N218" s="97"/>
      <c r="O218" s="98">
        <f>H218*N218</f>
        <v>0</v>
      </c>
      <c r="P218" s="96">
        <v>21</v>
      </c>
      <c r="Q218" s="96">
        <f>J218*(P218/100)</f>
        <v>0</v>
      </c>
      <c r="R218" s="96">
        <f>J218+Q218</f>
        <v>0</v>
      </c>
    </row>
    <row r="219" spans="1:18" s="10" customFormat="1" ht="11.25" outlineLevel="3" x14ac:dyDescent="0.3">
      <c r="A219" s="99"/>
      <c r="B219" s="100"/>
      <c r="C219" s="100"/>
      <c r="D219" s="101" t="s">
        <v>292</v>
      </c>
      <c r="E219" s="100"/>
      <c r="F219" s="102">
        <v>119.70099999999999</v>
      </c>
      <c r="G219" s="103"/>
      <c r="H219" s="104"/>
      <c r="I219" s="103"/>
      <c r="J219" s="105"/>
      <c r="K219" s="133"/>
      <c r="L219" s="106"/>
      <c r="M219" s="103"/>
      <c r="N219" s="103"/>
      <c r="O219" s="103"/>
      <c r="P219" s="107" t="s">
        <v>17</v>
      </c>
      <c r="Q219" s="103"/>
      <c r="R219" s="103"/>
    </row>
    <row r="220" spans="1:18" s="10" customFormat="1" ht="11.25" outlineLevel="3" x14ac:dyDescent="0.3">
      <c r="A220" s="99"/>
      <c r="B220" s="100"/>
      <c r="C220" s="100"/>
      <c r="D220" s="101" t="s">
        <v>293</v>
      </c>
      <c r="E220" s="100"/>
      <c r="F220" s="102">
        <v>11.6</v>
      </c>
      <c r="G220" s="103"/>
      <c r="H220" s="104"/>
      <c r="I220" s="103"/>
      <c r="J220" s="105"/>
      <c r="K220" s="133"/>
      <c r="L220" s="106"/>
      <c r="M220" s="103"/>
      <c r="N220" s="103"/>
      <c r="O220" s="103"/>
      <c r="P220" s="107" t="s">
        <v>17</v>
      </c>
      <c r="Q220" s="103"/>
      <c r="R220" s="103"/>
    </row>
    <row r="221" spans="1:18" s="9" customFormat="1" ht="24" outlineLevel="2" x14ac:dyDescent="0.2">
      <c r="A221" s="90">
        <v>5</v>
      </c>
      <c r="B221" s="91" t="s">
        <v>68</v>
      </c>
      <c r="C221" s="92" t="s">
        <v>294</v>
      </c>
      <c r="D221" s="93" t="s">
        <v>295</v>
      </c>
      <c r="E221" s="91" t="s">
        <v>84</v>
      </c>
      <c r="F221" s="94">
        <v>74.165499999999994</v>
      </c>
      <c r="G221" s="95">
        <v>0</v>
      </c>
      <c r="H221" s="94">
        <f>F221*(1+G221/100)</f>
        <v>74.165499999999994</v>
      </c>
      <c r="I221" s="95"/>
      <c r="J221" s="96"/>
      <c r="K221" s="132" t="s">
        <v>789</v>
      </c>
      <c r="L221" s="97">
        <v>8.2559999999999995E-2</v>
      </c>
      <c r="M221" s="98">
        <f>H221*L221</f>
        <v>6.1231036799999989</v>
      </c>
      <c r="N221" s="97"/>
      <c r="O221" s="98">
        <f>H221*N221</f>
        <v>0</v>
      </c>
      <c r="P221" s="96">
        <v>21</v>
      </c>
      <c r="Q221" s="96">
        <f>J221*(P221/100)</f>
        <v>0</v>
      </c>
      <c r="R221" s="96">
        <f>J221+Q221</f>
        <v>0</v>
      </c>
    </row>
    <row r="222" spans="1:18" s="10" customFormat="1" ht="11.25" outlineLevel="3" x14ac:dyDescent="0.3">
      <c r="A222" s="99"/>
      <c r="B222" s="100"/>
      <c r="C222" s="100"/>
      <c r="D222" s="101" t="s">
        <v>296</v>
      </c>
      <c r="E222" s="100"/>
      <c r="F222" s="102">
        <v>0</v>
      </c>
      <c r="G222" s="103"/>
      <c r="H222" s="104"/>
      <c r="I222" s="103"/>
      <c r="J222" s="105"/>
      <c r="K222" s="133"/>
      <c r="L222" s="106"/>
      <c r="M222" s="103"/>
      <c r="N222" s="103"/>
      <c r="O222" s="103"/>
      <c r="P222" s="107" t="s">
        <v>17</v>
      </c>
      <c r="Q222" s="103"/>
      <c r="R222" s="103"/>
    </row>
    <row r="223" spans="1:18" s="10" customFormat="1" ht="11.25" outlineLevel="3" x14ac:dyDescent="0.3">
      <c r="A223" s="99"/>
      <c r="B223" s="100"/>
      <c r="C223" s="100"/>
      <c r="D223" s="101" t="s">
        <v>297</v>
      </c>
      <c r="E223" s="100"/>
      <c r="F223" s="102">
        <v>43.036499999999997</v>
      </c>
      <c r="G223" s="103"/>
      <c r="H223" s="104"/>
      <c r="I223" s="103"/>
      <c r="J223" s="105"/>
      <c r="K223" s="133"/>
      <c r="L223" s="106"/>
      <c r="M223" s="103"/>
      <c r="N223" s="103"/>
      <c r="O223" s="103"/>
      <c r="P223" s="107" t="s">
        <v>17</v>
      </c>
      <c r="Q223" s="103"/>
      <c r="R223" s="103"/>
    </row>
    <row r="224" spans="1:18" s="10" customFormat="1" ht="11.25" outlineLevel="3" x14ac:dyDescent="0.3">
      <c r="A224" s="99"/>
      <c r="B224" s="100"/>
      <c r="C224" s="100"/>
      <c r="D224" s="101" t="s">
        <v>298</v>
      </c>
      <c r="E224" s="100"/>
      <c r="F224" s="102">
        <v>-3.1520000000000001</v>
      </c>
      <c r="G224" s="103"/>
      <c r="H224" s="104"/>
      <c r="I224" s="103"/>
      <c r="J224" s="105"/>
      <c r="K224" s="133"/>
      <c r="L224" s="106"/>
      <c r="M224" s="103"/>
      <c r="N224" s="103"/>
      <c r="O224" s="103"/>
      <c r="P224" s="107" t="s">
        <v>17</v>
      </c>
      <c r="Q224" s="103"/>
      <c r="R224" s="103"/>
    </row>
    <row r="225" spans="1:18" s="10" customFormat="1" ht="11.25" outlineLevel="3" x14ac:dyDescent="0.3">
      <c r="A225" s="99"/>
      <c r="B225" s="100"/>
      <c r="C225" s="100"/>
      <c r="D225" s="101" t="s">
        <v>299</v>
      </c>
      <c r="E225" s="100"/>
      <c r="F225" s="102">
        <v>0</v>
      </c>
      <c r="G225" s="103"/>
      <c r="H225" s="104"/>
      <c r="I225" s="103"/>
      <c r="J225" s="105"/>
      <c r="K225" s="133"/>
      <c r="L225" s="106"/>
      <c r="M225" s="103"/>
      <c r="N225" s="103"/>
      <c r="O225" s="103"/>
      <c r="P225" s="107" t="s">
        <v>17</v>
      </c>
      <c r="Q225" s="103"/>
      <c r="R225" s="103"/>
    </row>
    <row r="226" spans="1:18" s="10" customFormat="1" ht="11.25" outlineLevel="3" x14ac:dyDescent="0.3">
      <c r="A226" s="99"/>
      <c r="B226" s="100"/>
      <c r="C226" s="100"/>
      <c r="D226" s="101" t="s">
        <v>300</v>
      </c>
      <c r="E226" s="100"/>
      <c r="F226" s="102">
        <v>34.280999999999999</v>
      </c>
      <c r="G226" s="103"/>
      <c r="H226" s="104"/>
      <c r="I226" s="103"/>
      <c r="J226" s="105"/>
      <c r="K226" s="133"/>
      <c r="L226" s="106"/>
      <c r="M226" s="103"/>
      <c r="N226" s="103"/>
      <c r="O226" s="103"/>
      <c r="P226" s="107" t="s">
        <v>17</v>
      </c>
      <c r="Q226" s="103"/>
      <c r="R226" s="103"/>
    </row>
    <row r="227" spans="1:18" s="10" customFormat="1" ht="11.25" outlineLevel="3" x14ac:dyDescent="0.3">
      <c r="A227" s="99"/>
      <c r="B227" s="100"/>
      <c r="C227" s="100"/>
      <c r="D227" s="101" t="s">
        <v>301</v>
      </c>
      <c r="E227" s="100"/>
      <c r="F227" s="102">
        <v>0</v>
      </c>
      <c r="G227" s="103"/>
      <c r="H227" s="104"/>
      <c r="I227" s="103"/>
      <c r="J227" s="105"/>
      <c r="K227" s="133"/>
      <c r="L227" s="106"/>
      <c r="M227" s="103"/>
      <c r="N227" s="103"/>
      <c r="O227" s="103"/>
      <c r="P227" s="107" t="s">
        <v>17</v>
      </c>
      <c r="Q227" s="103"/>
      <c r="R227" s="103"/>
    </row>
    <row r="228" spans="1:18" s="9" customFormat="1" ht="24" outlineLevel="2" x14ac:dyDescent="0.2">
      <c r="A228" s="90">
        <v>6</v>
      </c>
      <c r="B228" s="91" t="s">
        <v>68</v>
      </c>
      <c r="C228" s="92" t="s">
        <v>302</v>
      </c>
      <c r="D228" s="93" t="s">
        <v>303</v>
      </c>
      <c r="E228" s="91" t="s">
        <v>84</v>
      </c>
      <c r="F228" s="94">
        <v>68.984999999999999</v>
      </c>
      <c r="G228" s="95">
        <v>0</v>
      </c>
      <c r="H228" s="94">
        <f>F228*(1+G228/100)</f>
        <v>68.984999999999999</v>
      </c>
      <c r="I228" s="95"/>
      <c r="J228" s="96"/>
      <c r="K228" s="132" t="s">
        <v>789</v>
      </c>
      <c r="L228" s="97">
        <v>3.6920000000000001E-2</v>
      </c>
      <c r="M228" s="98">
        <f>H228*L228</f>
        <v>2.5469262000000001</v>
      </c>
      <c r="N228" s="97"/>
      <c r="O228" s="98">
        <f>H228*N228</f>
        <v>0</v>
      </c>
      <c r="P228" s="96">
        <v>21</v>
      </c>
      <c r="Q228" s="96">
        <f>J228*(P228/100)</f>
        <v>0</v>
      </c>
      <c r="R228" s="96">
        <f>J228+Q228</f>
        <v>0</v>
      </c>
    </row>
    <row r="229" spans="1:18" s="10" customFormat="1" ht="11.25" outlineLevel="3" x14ac:dyDescent="0.3">
      <c r="A229" s="99"/>
      <c r="B229" s="100"/>
      <c r="C229" s="100"/>
      <c r="D229" s="101" t="s">
        <v>304</v>
      </c>
      <c r="E229" s="100"/>
      <c r="F229" s="102">
        <v>0</v>
      </c>
      <c r="G229" s="103"/>
      <c r="H229" s="104"/>
      <c r="I229" s="103"/>
      <c r="J229" s="105"/>
      <c r="K229" s="133"/>
      <c r="L229" s="106"/>
      <c r="M229" s="103"/>
      <c r="N229" s="103"/>
      <c r="O229" s="103"/>
      <c r="P229" s="107" t="s">
        <v>17</v>
      </c>
      <c r="Q229" s="103"/>
      <c r="R229" s="103"/>
    </row>
    <row r="230" spans="1:18" s="10" customFormat="1" ht="11.25" outlineLevel="3" x14ac:dyDescent="0.3">
      <c r="A230" s="99"/>
      <c r="B230" s="100"/>
      <c r="C230" s="100"/>
      <c r="D230" s="101" t="s">
        <v>305</v>
      </c>
      <c r="E230" s="100"/>
      <c r="F230" s="102">
        <v>28.86</v>
      </c>
      <c r="G230" s="103"/>
      <c r="H230" s="104"/>
      <c r="I230" s="103"/>
      <c r="J230" s="105"/>
      <c r="K230" s="133"/>
      <c r="L230" s="106"/>
      <c r="M230" s="103"/>
      <c r="N230" s="103"/>
      <c r="O230" s="103"/>
      <c r="P230" s="107" t="s">
        <v>17</v>
      </c>
      <c r="Q230" s="103"/>
      <c r="R230" s="103"/>
    </row>
    <row r="231" spans="1:18" s="10" customFormat="1" ht="11.25" outlineLevel="3" x14ac:dyDescent="0.3">
      <c r="A231" s="99"/>
      <c r="B231" s="100"/>
      <c r="C231" s="100"/>
      <c r="D231" s="101" t="s">
        <v>306</v>
      </c>
      <c r="E231" s="100"/>
      <c r="F231" s="102">
        <v>-1.5760000000000001</v>
      </c>
      <c r="G231" s="103"/>
      <c r="H231" s="104"/>
      <c r="I231" s="103"/>
      <c r="J231" s="105"/>
      <c r="K231" s="133"/>
      <c r="L231" s="106"/>
      <c r="M231" s="103"/>
      <c r="N231" s="103"/>
      <c r="O231" s="103"/>
      <c r="P231" s="107" t="s">
        <v>17</v>
      </c>
      <c r="Q231" s="103"/>
      <c r="R231" s="103"/>
    </row>
    <row r="232" spans="1:18" s="10" customFormat="1" ht="11.25" outlineLevel="3" x14ac:dyDescent="0.3">
      <c r="A232" s="99"/>
      <c r="B232" s="100"/>
      <c r="C232" s="100"/>
      <c r="D232" s="101" t="s">
        <v>307</v>
      </c>
      <c r="E232" s="100"/>
      <c r="F232" s="102">
        <v>0</v>
      </c>
      <c r="G232" s="103"/>
      <c r="H232" s="104"/>
      <c r="I232" s="103"/>
      <c r="J232" s="105"/>
      <c r="K232" s="133"/>
      <c r="L232" s="106"/>
      <c r="M232" s="103"/>
      <c r="N232" s="103"/>
      <c r="O232" s="103"/>
      <c r="P232" s="107" t="s">
        <v>17</v>
      </c>
      <c r="Q232" s="103"/>
      <c r="R232" s="103"/>
    </row>
    <row r="233" spans="1:18" s="10" customFormat="1" ht="11.25" outlineLevel="3" x14ac:dyDescent="0.3">
      <c r="A233" s="99"/>
      <c r="B233" s="100"/>
      <c r="C233" s="100"/>
      <c r="D233" s="101" t="s">
        <v>308</v>
      </c>
      <c r="E233" s="100"/>
      <c r="F233" s="102">
        <v>16.106999999999999</v>
      </c>
      <c r="G233" s="103"/>
      <c r="H233" s="104"/>
      <c r="I233" s="103"/>
      <c r="J233" s="105"/>
      <c r="K233" s="133"/>
      <c r="L233" s="106"/>
      <c r="M233" s="103"/>
      <c r="N233" s="103"/>
      <c r="O233" s="103"/>
      <c r="P233" s="107" t="s">
        <v>17</v>
      </c>
      <c r="Q233" s="103"/>
      <c r="R233" s="103"/>
    </row>
    <row r="234" spans="1:18" s="10" customFormat="1" ht="11.25" outlineLevel="3" x14ac:dyDescent="0.3">
      <c r="A234" s="99"/>
      <c r="B234" s="100"/>
      <c r="C234" s="100"/>
      <c r="D234" s="101" t="s">
        <v>309</v>
      </c>
      <c r="E234" s="100"/>
      <c r="F234" s="102">
        <v>-2.9550000000000001</v>
      </c>
      <c r="G234" s="103"/>
      <c r="H234" s="104"/>
      <c r="I234" s="103"/>
      <c r="J234" s="105"/>
      <c r="K234" s="133"/>
      <c r="L234" s="106"/>
      <c r="M234" s="103"/>
      <c r="N234" s="103"/>
      <c r="O234" s="103"/>
      <c r="P234" s="107" t="s">
        <v>17</v>
      </c>
      <c r="Q234" s="103"/>
      <c r="R234" s="103"/>
    </row>
    <row r="235" spans="1:18" s="10" customFormat="1" ht="11.25" outlineLevel="3" x14ac:dyDescent="0.3">
      <c r="A235" s="99"/>
      <c r="B235" s="100"/>
      <c r="C235" s="100"/>
      <c r="D235" s="101" t="s">
        <v>310</v>
      </c>
      <c r="E235" s="100"/>
      <c r="F235" s="102">
        <v>0</v>
      </c>
      <c r="G235" s="103"/>
      <c r="H235" s="104"/>
      <c r="I235" s="103"/>
      <c r="J235" s="105"/>
      <c r="K235" s="133"/>
      <c r="L235" s="106"/>
      <c r="M235" s="103"/>
      <c r="N235" s="103"/>
      <c r="O235" s="103"/>
      <c r="P235" s="107" t="s">
        <v>17</v>
      </c>
      <c r="Q235" s="103"/>
      <c r="R235" s="103"/>
    </row>
    <row r="236" spans="1:18" s="10" customFormat="1" ht="11.25" outlineLevel="3" x14ac:dyDescent="0.3">
      <c r="A236" s="99"/>
      <c r="B236" s="100"/>
      <c r="C236" s="100"/>
      <c r="D236" s="101" t="s">
        <v>311</v>
      </c>
      <c r="E236" s="100"/>
      <c r="F236" s="102">
        <v>17.004000000000001</v>
      </c>
      <c r="G236" s="103"/>
      <c r="H236" s="104"/>
      <c r="I236" s="103"/>
      <c r="J236" s="105"/>
      <c r="K236" s="133"/>
      <c r="L236" s="106"/>
      <c r="M236" s="103"/>
      <c r="N236" s="103"/>
      <c r="O236" s="103"/>
      <c r="P236" s="107" t="s">
        <v>17</v>
      </c>
      <c r="Q236" s="103"/>
      <c r="R236" s="103"/>
    </row>
    <row r="237" spans="1:18" s="10" customFormat="1" ht="11.25" outlineLevel="3" x14ac:dyDescent="0.3">
      <c r="A237" s="99"/>
      <c r="B237" s="100"/>
      <c r="C237" s="100"/>
      <c r="D237" s="101" t="s">
        <v>312</v>
      </c>
      <c r="E237" s="100"/>
      <c r="F237" s="102">
        <v>-4.1579999999999995</v>
      </c>
      <c r="G237" s="103"/>
      <c r="H237" s="104"/>
      <c r="I237" s="103"/>
      <c r="J237" s="105"/>
      <c r="K237" s="133"/>
      <c r="L237" s="106"/>
      <c r="M237" s="103"/>
      <c r="N237" s="103"/>
      <c r="O237" s="103"/>
      <c r="P237" s="107" t="s">
        <v>17</v>
      </c>
      <c r="Q237" s="103"/>
      <c r="R237" s="103"/>
    </row>
    <row r="238" spans="1:18" s="10" customFormat="1" ht="11.25" outlineLevel="3" x14ac:dyDescent="0.3">
      <c r="A238" s="99"/>
      <c r="B238" s="100"/>
      <c r="C238" s="100"/>
      <c r="D238" s="101" t="s">
        <v>313</v>
      </c>
      <c r="E238" s="100"/>
      <c r="F238" s="102">
        <v>0</v>
      </c>
      <c r="G238" s="103"/>
      <c r="H238" s="104"/>
      <c r="I238" s="103"/>
      <c r="J238" s="105"/>
      <c r="K238" s="133"/>
      <c r="L238" s="106"/>
      <c r="M238" s="103"/>
      <c r="N238" s="103"/>
      <c r="O238" s="103"/>
      <c r="P238" s="107" t="s">
        <v>17</v>
      </c>
      <c r="Q238" s="103"/>
      <c r="R238" s="103"/>
    </row>
    <row r="239" spans="1:18" s="10" customFormat="1" ht="11.25" outlineLevel="3" x14ac:dyDescent="0.3">
      <c r="A239" s="99"/>
      <c r="B239" s="100"/>
      <c r="C239" s="100"/>
      <c r="D239" s="101" t="s">
        <v>314</v>
      </c>
      <c r="E239" s="100"/>
      <c r="F239" s="102">
        <v>17.082000000000001</v>
      </c>
      <c r="G239" s="103"/>
      <c r="H239" s="104"/>
      <c r="I239" s="103"/>
      <c r="J239" s="105"/>
      <c r="K239" s="133"/>
      <c r="L239" s="106"/>
      <c r="M239" s="103"/>
      <c r="N239" s="103"/>
      <c r="O239" s="103"/>
      <c r="P239" s="107" t="s">
        <v>17</v>
      </c>
      <c r="Q239" s="103"/>
      <c r="R239" s="103"/>
    </row>
    <row r="240" spans="1:18" s="10" customFormat="1" ht="11.25" outlineLevel="3" x14ac:dyDescent="0.3">
      <c r="A240" s="99"/>
      <c r="B240" s="100"/>
      <c r="C240" s="100"/>
      <c r="D240" s="101" t="s">
        <v>315</v>
      </c>
      <c r="E240" s="100"/>
      <c r="F240" s="102">
        <v>-1.379</v>
      </c>
      <c r="G240" s="103"/>
      <c r="H240" s="104"/>
      <c r="I240" s="103"/>
      <c r="J240" s="105"/>
      <c r="K240" s="133"/>
      <c r="L240" s="106"/>
      <c r="M240" s="103"/>
      <c r="N240" s="103"/>
      <c r="O240" s="103"/>
      <c r="P240" s="107" t="s">
        <v>17</v>
      </c>
      <c r="Q240" s="103"/>
      <c r="R240" s="103"/>
    </row>
    <row r="241" spans="1:18" s="9" customFormat="1" ht="24" outlineLevel="2" x14ac:dyDescent="0.2">
      <c r="A241" s="90">
        <v>7</v>
      </c>
      <c r="B241" s="91" t="s">
        <v>68</v>
      </c>
      <c r="C241" s="92" t="s">
        <v>316</v>
      </c>
      <c r="D241" s="93" t="s">
        <v>317</v>
      </c>
      <c r="E241" s="91" t="s">
        <v>84</v>
      </c>
      <c r="F241" s="94">
        <v>6.8890000000000011</v>
      </c>
      <c r="G241" s="95">
        <v>0</v>
      </c>
      <c r="H241" s="94">
        <f>F241*(1+G241/100)</f>
        <v>6.8890000000000011</v>
      </c>
      <c r="I241" s="95"/>
      <c r="J241" s="96"/>
      <c r="K241" s="132" t="s">
        <v>789</v>
      </c>
      <c r="L241" s="97">
        <v>5.0990000000000001E-2</v>
      </c>
      <c r="M241" s="98">
        <f>H241*L241</f>
        <v>0.35127011000000008</v>
      </c>
      <c r="N241" s="97"/>
      <c r="O241" s="98">
        <f>H241*N241</f>
        <v>0</v>
      </c>
      <c r="P241" s="96">
        <v>21</v>
      </c>
      <c r="Q241" s="96">
        <f>J241*(P241/100)</f>
        <v>0</v>
      </c>
      <c r="R241" s="96">
        <f>J241+Q241</f>
        <v>0</v>
      </c>
    </row>
    <row r="242" spans="1:18" s="10" customFormat="1" ht="11.25" outlineLevel="3" x14ac:dyDescent="0.3">
      <c r="A242" s="99"/>
      <c r="B242" s="100"/>
      <c r="C242" s="100"/>
      <c r="D242" s="101" t="s">
        <v>318</v>
      </c>
      <c r="E242" s="100"/>
      <c r="F242" s="102">
        <v>0</v>
      </c>
      <c r="G242" s="103"/>
      <c r="H242" s="104"/>
      <c r="I242" s="103"/>
      <c r="J242" s="105"/>
      <c r="K242" s="133"/>
      <c r="L242" s="106"/>
      <c r="M242" s="103"/>
      <c r="N242" s="103"/>
      <c r="O242" s="103"/>
      <c r="P242" s="107" t="s">
        <v>17</v>
      </c>
      <c r="Q242" s="103"/>
      <c r="R242" s="103"/>
    </row>
    <row r="243" spans="1:18" s="10" customFormat="1" ht="11.25" outlineLevel="3" x14ac:dyDescent="0.3">
      <c r="A243" s="99"/>
      <c r="B243" s="100"/>
      <c r="C243" s="100"/>
      <c r="D243" s="101" t="s">
        <v>319</v>
      </c>
      <c r="E243" s="100"/>
      <c r="F243" s="102">
        <v>8.2680000000000007</v>
      </c>
      <c r="G243" s="103"/>
      <c r="H243" s="104"/>
      <c r="I243" s="103"/>
      <c r="J243" s="105"/>
      <c r="K243" s="133"/>
      <c r="L243" s="106"/>
      <c r="M243" s="103"/>
      <c r="N243" s="103"/>
      <c r="O243" s="103"/>
      <c r="P243" s="107" t="s">
        <v>17</v>
      </c>
      <c r="Q243" s="103"/>
      <c r="R243" s="103"/>
    </row>
    <row r="244" spans="1:18" s="10" customFormat="1" ht="11.25" outlineLevel="3" x14ac:dyDescent="0.3">
      <c r="A244" s="99"/>
      <c r="B244" s="100"/>
      <c r="C244" s="100"/>
      <c r="D244" s="101" t="s">
        <v>315</v>
      </c>
      <c r="E244" s="100"/>
      <c r="F244" s="102">
        <v>-1.379</v>
      </c>
      <c r="G244" s="103"/>
      <c r="H244" s="104"/>
      <c r="I244" s="103"/>
      <c r="J244" s="105"/>
      <c r="K244" s="133"/>
      <c r="L244" s="106"/>
      <c r="M244" s="103"/>
      <c r="N244" s="103"/>
      <c r="O244" s="103"/>
      <c r="P244" s="107" t="s">
        <v>17</v>
      </c>
      <c r="Q244" s="103"/>
      <c r="R244" s="103"/>
    </row>
    <row r="245" spans="1:18" s="9" customFormat="1" ht="24" outlineLevel="2" x14ac:dyDescent="0.2">
      <c r="A245" s="90">
        <v>8</v>
      </c>
      <c r="B245" s="91" t="s">
        <v>68</v>
      </c>
      <c r="C245" s="92" t="s">
        <v>320</v>
      </c>
      <c r="D245" s="93" t="s">
        <v>321</v>
      </c>
      <c r="E245" s="91" t="s">
        <v>84</v>
      </c>
      <c r="F245" s="94">
        <v>7.2149999999999999</v>
      </c>
      <c r="G245" s="95">
        <v>0</v>
      </c>
      <c r="H245" s="94">
        <f>F245*(1+G245/100)</f>
        <v>7.2149999999999999</v>
      </c>
      <c r="I245" s="95"/>
      <c r="J245" s="96"/>
      <c r="K245" s="132" t="s">
        <v>789</v>
      </c>
      <c r="L245" s="97">
        <v>6.9599999999999995E-2</v>
      </c>
      <c r="M245" s="98">
        <f>H245*L245</f>
        <v>0.50216399999999994</v>
      </c>
      <c r="N245" s="97"/>
      <c r="O245" s="98">
        <f>H245*N245</f>
        <v>0</v>
      </c>
      <c r="P245" s="96">
        <v>21</v>
      </c>
      <c r="Q245" s="96">
        <f>J245*(P245/100)</f>
        <v>0</v>
      </c>
      <c r="R245" s="96">
        <f>J245+Q245</f>
        <v>0</v>
      </c>
    </row>
    <row r="246" spans="1:18" s="10" customFormat="1" ht="11.25" outlineLevel="3" x14ac:dyDescent="0.3">
      <c r="A246" s="99"/>
      <c r="B246" s="100"/>
      <c r="C246" s="100"/>
      <c r="D246" s="101" t="s">
        <v>322</v>
      </c>
      <c r="E246" s="100"/>
      <c r="F246" s="102">
        <v>0</v>
      </c>
      <c r="G246" s="103"/>
      <c r="H246" s="104"/>
      <c r="I246" s="103"/>
      <c r="J246" s="105"/>
      <c r="K246" s="133"/>
      <c r="L246" s="106"/>
      <c r="M246" s="103"/>
      <c r="N246" s="103"/>
      <c r="O246" s="103"/>
      <c r="P246" s="107" t="s">
        <v>17</v>
      </c>
      <c r="Q246" s="103"/>
      <c r="R246" s="103"/>
    </row>
    <row r="247" spans="1:18" s="10" customFormat="1" ht="11.25" outlineLevel="3" x14ac:dyDescent="0.3">
      <c r="A247" s="99"/>
      <c r="B247" s="100"/>
      <c r="C247" s="100"/>
      <c r="D247" s="101" t="s">
        <v>323</v>
      </c>
      <c r="E247" s="100"/>
      <c r="F247" s="102">
        <v>7.2149999999999999</v>
      </c>
      <c r="G247" s="103"/>
      <c r="H247" s="104"/>
      <c r="I247" s="103"/>
      <c r="J247" s="105"/>
      <c r="K247" s="133"/>
      <c r="L247" s="106"/>
      <c r="M247" s="103"/>
      <c r="N247" s="103"/>
      <c r="O247" s="103"/>
      <c r="P247" s="107" t="s">
        <v>17</v>
      </c>
      <c r="Q247" s="103"/>
      <c r="R247" s="103"/>
    </row>
    <row r="248" spans="1:18" s="9" customFormat="1" ht="24" outlineLevel="2" x14ac:dyDescent="0.2">
      <c r="A248" s="90">
        <v>9</v>
      </c>
      <c r="B248" s="91" t="s">
        <v>68</v>
      </c>
      <c r="C248" s="92" t="s">
        <v>324</v>
      </c>
      <c r="D248" s="93" t="s">
        <v>325</v>
      </c>
      <c r="E248" s="91" t="s">
        <v>84</v>
      </c>
      <c r="F248" s="94">
        <v>7.9034999999999993</v>
      </c>
      <c r="G248" s="95">
        <v>0</v>
      </c>
      <c r="H248" s="94">
        <f>F248*(1+G248/100)</f>
        <v>7.9034999999999993</v>
      </c>
      <c r="I248" s="95"/>
      <c r="J248" s="96"/>
      <c r="K248" s="132" t="s">
        <v>789</v>
      </c>
      <c r="L248" s="97">
        <v>2.9899999999999999E-2</v>
      </c>
      <c r="M248" s="98">
        <f>H248*L248</f>
        <v>0.23631464999999999</v>
      </c>
      <c r="N248" s="97"/>
      <c r="O248" s="98">
        <f>H248*N248</f>
        <v>0</v>
      </c>
      <c r="P248" s="96">
        <v>21</v>
      </c>
      <c r="Q248" s="96">
        <f>J248*(P248/100)</f>
        <v>0</v>
      </c>
      <c r="R248" s="96">
        <f>J248+Q248</f>
        <v>0</v>
      </c>
    </row>
    <row r="249" spans="1:18" s="10" customFormat="1" ht="11.25" outlineLevel="3" x14ac:dyDescent="0.3">
      <c r="A249" s="99"/>
      <c r="B249" s="100"/>
      <c r="C249" s="100"/>
      <c r="D249" s="101" t="s">
        <v>326</v>
      </c>
      <c r="E249" s="100"/>
      <c r="F249" s="102">
        <v>3.4979999999999998</v>
      </c>
      <c r="G249" s="103"/>
      <c r="H249" s="104"/>
      <c r="I249" s="103"/>
      <c r="J249" s="105"/>
      <c r="K249" s="133"/>
      <c r="L249" s="106"/>
      <c r="M249" s="103"/>
      <c r="N249" s="103"/>
      <c r="O249" s="103"/>
      <c r="P249" s="107" t="s">
        <v>17</v>
      </c>
      <c r="Q249" s="103"/>
      <c r="R249" s="103"/>
    </row>
    <row r="250" spans="1:18" s="10" customFormat="1" ht="11.25" outlineLevel="3" x14ac:dyDescent="0.3">
      <c r="A250" s="99"/>
      <c r="B250" s="100"/>
      <c r="C250" s="100"/>
      <c r="D250" s="101" t="s">
        <v>327</v>
      </c>
      <c r="E250" s="100"/>
      <c r="F250" s="102">
        <v>3.0030000000000001</v>
      </c>
      <c r="G250" s="103"/>
      <c r="H250" s="104"/>
      <c r="I250" s="103"/>
      <c r="J250" s="105"/>
      <c r="K250" s="133"/>
      <c r="L250" s="106"/>
      <c r="M250" s="103"/>
      <c r="N250" s="103"/>
      <c r="O250" s="103"/>
      <c r="P250" s="107" t="s">
        <v>17</v>
      </c>
      <c r="Q250" s="103"/>
      <c r="R250" s="103"/>
    </row>
    <row r="251" spans="1:18" s="10" customFormat="1" ht="11.25" outlineLevel="3" x14ac:dyDescent="0.3">
      <c r="A251" s="99"/>
      <c r="B251" s="100"/>
      <c r="C251" s="100"/>
      <c r="D251" s="101" t="s">
        <v>328</v>
      </c>
      <c r="E251" s="100"/>
      <c r="F251" s="102">
        <v>1.4025000000000001</v>
      </c>
      <c r="G251" s="103"/>
      <c r="H251" s="104"/>
      <c r="I251" s="103"/>
      <c r="J251" s="105"/>
      <c r="K251" s="133"/>
      <c r="L251" s="106"/>
      <c r="M251" s="103"/>
      <c r="N251" s="103"/>
      <c r="O251" s="103"/>
      <c r="P251" s="107" t="s">
        <v>17</v>
      </c>
      <c r="Q251" s="103"/>
      <c r="R251" s="103"/>
    </row>
    <row r="252" spans="1:18" s="9" customFormat="1" ht="24" outlineLevel="2" x14ac:dyDescent="0.2">
      <c r="A252" s="90">
        <v>10</v>
      </c>
      <c r="B252" s="91" t="s">
        <v>68</v>
      </c>
      <c r="C252" s="92" t="s">
        <v>329</v>
      </c>
      <c r="D252" s="93" t="s">
        <v>330</v>
      </c>
      <c r="E252" s="91" t="s">
        <v>84</v>
      </c>
      <c r="F252" s="94">
        <v>6.8639999999999999</v>
      </c>
      <c r="G252" s="95">
        <v>0</v>
      </c>
      <c r="H252" s="94">
        <f>F252*(1+G252/100)</f>
        <v>6.8639999999999999</v>
      </c>
      <c r="I252" s="95"/>
      <c r="J252" s="96"/>
      <c r="K252" s="132" t="s">
        <v>789</v>
      </c>
      <c r="L252" s="97">
        <v>4.3040000000000002E-2</v>
      </c>
      <c r="M252" s="98">
        <f>H252*L252</f>
        <v>0.29542656</v>
      </c>
      <c r="N252" s="97"/>
      <c r="O252" s="98">
        <f>H252*N252</f>
        <v>0</v>
      </c>
      <c r="P252" s="96">
        <v>21</v>
      </c>
      <c r="Q252" s="96">
        <f>J252*(P252/100)</f>
        <v>0</v>
      </c>
      <c r="R252" s="96">
        <f>J252+Q252</f>
        <v>0</v>
      </c>
    </row>
    <row r="253" spans="1:18" s="10" customFormat="1" ht="11.25" outlineLevel="3" x14ac:dyDescent="0.3">
      <c r="A253" s="99"/>
      <c r="B253" s="100"/>
      <c r="C253" s="100"/>
      <c r="D253" s="101" t="s">
        <v>331</v>
      </c>
      <c r="E253" s="100"/>
      <c r="F253" s="102">
        <v>0</v>
      </c>
      <c r="G253" s="103"/>
      <c r="H253" s="104"/>
      <c r="I253" s="103"/>
      <c r="J253" s="105"/>
      <c r="K253" s="133"/>
      <c r="L253" s="106"/>
      <c r="M253" s="103"/>
      <c r="N253" s="103"/>
      <c r="O253" s="103"/>
      <c r="P253" s="107" t="s">
        <v>17</v>
      </c>
      <c r="Q253" s="103"/>
      <c r="R253" s="103"/>
    </row>
    <row r="254" spans="1:18" s="10" customFormat="1" ht="11.25" outlineLevel="3" x14ac:dyDescent="0.3">
      <c r="A254" s="99"/>
      <c r="B254" s="100"/>
      <c r="C254" s="100"/>
      <c r="D254" s="101" t="s">
        <v>120</v>
      </c>
      <c r="E254" s="100"/>
      <c r="F254" s="102">
        <v>0</v>
      </c>
      <c r="G254" s="103"/>
      <c r="H254" s="104"/>
      <c r="I254" s="103"/>
      <c r="J254" s="105"/>
      <c r="K254" s="133"/>
      <c r="L254" s="106"/>
      <c r="M254" s="103"/>
      <c r="N254" s="103"/>
      <c r="O254" s="103"/>
      <c r="P254" s="107" t="s">
        <v>17</v>
      </c>
      <c r="Q254" s="103"/>
      <c r="R254" s="103"/>
    </row>
    <row r="255" spans="1:18" s="10" customFormat="1" ht="11.25" outlineLevel="3" x14ac:dyDescent="0.3">
      <c r="A255" s="99"/>
      <c r="B255" s="100"/>
      <c r="C255" s="100"/>
      <c r="D255" s="101" t="s">
        <v>332</v>
      </c>
      <c r="E255" s="100"/>
      <c r="F255" s="102">
        <v>6.8639999999999999</v>
      </c>
      <c r="G255" s="103"/>
      <c r="H255" s="104"/>
      <c r="I255" s="103"/>
      <c r="J255" s="105"/>
      <c r="K255" s="133"/>
      <c r="L255" s="106"/>
      <c r="M255" s="103"/>
      <c r="N255" s="103"/>
      <c r="O255" s="103"/>
      <c r="P255" s="107" t="s">
        <v>17</v>
      </c>
      <c r="Q255" s="103"/>
      <c r="R255" s="103"/>
    </row>
    <row r="256" spans="1:18" s="9" customFormat="1" ht="12" outlineLevel="2" x14ac:dyDescent="0.2">
      <c r="A256" s="90">
        <v>11</v>
      </c>
      <c r="B256" s="91" t="s">
        <v>68</v>
      </c>
      <c r="C256" s="92" t="s">
        <v>333</v>
      </c>
      <c r="D256" s="93" t="s">
        <v>334</v>
      </c>
      <c r="E256" s="91" t="s">
        <v>84</v>
      </c>
      <c r="F256" s="94">
        <v>157.25400000000002</v>
      </c>
      <c r="G256" s="95">
        <v>0</v>
      </c>
      <c r="H256" s="94">
        <f>F256*(1+G256/100)</f>
        <v>157.25400000000002</v>
      </c>
      <c r="I256" s="95"/>
      <c r="J256" s="96"/>
      <c r="K256" s="132" t="s">
        <v>789</v>
      </c>
      <c r="L256" s="97">
        <v>2.0000000000000001E-4</v>
      </c>
      <c r="M256" s="98">
        <f>H256*L256</f>
        <v>3.1450800000000008E-2</v>
      </c>
      <c r="N256" s="97"/>
      <c r="O256" s="98">
        <f>H256*N256</f>
        <v>0</v>
      </c>
      <c r="P256" s="96">
        <v>21</v>
      </c>
      <c r="Q256" s="96">
        <f>J256*(P256/100)</f>
        <v>0</v>
      </c>
      <c r="R256" s="96">
        <f>J256+Q256</f>
        <v>0</v>
      </c>
    </row>
    <row r="257" spans="1:18" s="10" customFormat="1" ht="11.25" outlineLevel="3" x14ac:dyDescent="0.3">
      <c r="A257" s="99"/>
      <c r="B257" s="100"/>
      <c r="C257" s="100"/>
      <c r="D257" s="101" t="s">
        <v>335</v>
      </c>
      <c r="E257" s="100"/>
      <c r="F257" s="102">
        <v>157.25400000000002</v>
      </c>
      <c r="G257" s="103"/>
      <c r="H257" s="104"/>
      <c r="I257" s="103"/>
      <c r="J257" s="105"/>
      <c r="K257" s="133"/>
      <c r="L257" s="106"/>
      <c r="M257" s="103"/>
      <c r="N257" s="103"/>
      <c r="O257" s="103"/>
      <c r="P257" s="107" t="s">
        <v>17</v>
      </c>
      <c r="Q257" s="103"/>
      <c r="R257" s="103"/>
    </row>
    <row r="258" spans="1:18" s="9" customFormat="1" ht="12" outlineLevel="2" x14ac:dyDescent="0.2">
      <c r="A258" s="90">
        <v>12</v>
      </c>
      <c r="B258" s="91" t="s">
        <v>68</v>
      </c>
      <c r="C258" s="92" t="s">
        <v>336</v>
      </c>
      <c r="D258" s="93" t="s">
        <v>337</v>
      </c>
      <c r="E258" s="91" t="s">
        <v>84</v>
      </c>
      <c r="F258" s="94">
        <v>14.766999999999999</v>
      </c>
      <c r="G258" s="95">
        <v>0</v>
      </c>
      <c r="H258" s="94">
        <f>F258*(1+G258/100)</f>
        <v>14.766999999999999</v>
      </c>
      <c r="I258" s="95"/>
      <c r="J258" s="96"/>
      <c r="K258" s="132" t="s">
        <v>788</v>
      </c>
      <c r="L258" s="97">
        <v>1E-4</v>
      </c>
      <c r="M258" s="98">
        <f>H258*L258</f>
        <v>1.4767000000000001E-3</v>
      </c>
      <c r="N258" s="97"/>
      <c r="O258" s="98">
        <f>H258*N258</f>
        <v>0</v>
      </c>
      <c r="P258" s="96">
        <v>21</v>
      </c>
      <c r="Q258" s="96">
        <f>J258*(P258/100)</f>
        <v>0</v>
      </c>
      <c r="R258" s="96">
        <f>J258+Q258</f>
        <v>0</v>
      </c>
    </row>
    <row r="259" spans="1:18" s="10" customFormat="1" ht="11.25" outlineLevel="3" x14ac:dyDescent="0.3">
      <c r="A259" s="99"/>
      <c r="B259" s="100"/>
      <c r="C259" s="100"/>
      <c r="D259" s="101" t="s">
        <v>338</v>
      </c>
      <c r="E259" s="100"/>
      <c r="F259" s="102">
        <v>14.766999999999999</v>
      </c>
      <c r="G259" s="103"/>
      <c r="H259" s="104"/>
      <c r="I259" s="103"/>
      <c r="J259" s="105"/>
      <c r="K259" s="133"/>
      <c r="L259" s="106"/>
      <c r="M259" s="103"/>
      <c r="N259" s="103"/>
      <c r="O259" s="103"/>
      <c r="P259" s="107" t="s">
        <v>17</v>
      </c>
      <c r="Q259" s="103"/>
      <c r="R259" s="103"/>
    </row>
    <row r="260" spans="1:18" s="9" customFormat="1" ht="24" outlineLevel="2" x14ac:dyDescent="0.2">
      <c r="A260" s="90">
        <v>13</v>
      </c>
      <c r="B260" s="91" t="s">
        <v>68</v>
      </c>
      <c r="C260" s="92" t="s">
        <v>339</v>
      </c>
      <c r="D260" s="93" t="s">
        <v>340</v>
      </c>
      <c r="E260" s="91" t="s">
        <v>341</v>
      </c>
      <c r="F260" s="94">
        <f>SUM(J199:J259)/100</f>
        <v>0</v>
      </c>
      <c r="G260" s="95">
        <v>0</v>
      </c>
      <c r="H260" s="94">
        <f>F260*(1+G260/100)</f>
        <v>0</v>
      </c>
      <c r="I260" s="95"/>
      <c r="J260" s="96"/>
      <c r="K260" s="132" t="s">
        <v>788</v>
      </c>
      <c r="L260" s="97"/>
      <c r="M260" s="98">
        <f>H260*L260</f>
        <v>0</v>
      </c>
      <c r="N260" s="97"/>
      <c r="O260" s="98">
        <f>H260*N260</f>
        <v>0</v>
      </c>
      <c r="P260" s="96">
        <v>21</v>
      </c>
      <c r="Q260" s="96">
        <f>J260*(P260/100)</f>
        <v>0</v>
      </c>
      <c r="R260" s="96">
        <f>J260+Q260</f>
        <v>0</v>
      </c>
    </row>
    <row r="261" spans="1:18" s="11" customFormat="1" ht="12.75" customHeight="1" outlineLevel="2" x14ac:dyDescent="0.3">
      <c r="A261" s="108"/>
      <c r="B261" s="109"/>
      <c r="C261" s="109"/>
      <c r="D261" s="110"/>
      <c r="E261" s="109"/>
      <c r="F261" s="111"/>
      <c r="G261" s="112"/>
      <c r="H261" s="111"/>
      <c r="I261" s="112"/>
      <c r="J261" s="113"/>
      <c r="K261" s="134"/>
      <c r="L261" s="114"/>
      <c r="M261" s="112"/>
      <c r="N261" s="112"/>
      <c r="O261" s="112"/>
      <c r="P261" s="115" t="s">
        <v>17</v>
      </c>
      <c r="Q261" s="112"/>
      <c r="R261" s="112"/>
    </row>
    <row r="262" spans="1:18" s="8" customFormat="1" ht="16.5" customHeight="1" outlineLevel="1" x14ac:dyDescent="0.2">
      <c r="A262" s="82"/>
      <c r="B262" s="61"/>
      <c r="C262" s="83"/>
      <c r="D262" s="83" t="s">
        <v>35</v>
      </c>
      <c r="E262" s="61"/>
      <c r="F262" s="84"/>
      <c r="G262" s="85"/>
      <c r="H262" s="84"/>
      <c r="I262" s="85"/>
      <c r="J262" s="86"/>
      <c r="K262" s="131"/>
      <c r="L262" s="87"/>
      <c r="M262" s="88">
        <f>SUBTOTAL(9,M263:M266)</f>
        <v>0</v>
      </c>
      <c r="N262" s="85"/>
      <c r="O262" s="88">
        <f>SUBTOTAL(9,O263:O266)</f>
        <v>0</v>
      </c>
      <c r="P262" s="89" t="s">
        <v>17</v>
      </c>
      <c r="Q262" s="86">
        <f>SUBTOTAL(9,Q263:Q266)</f>
        <v>0</v>
      </c>
      <c r="R262" s="86">
        <f>SUBTOTAL(9,R263:R266)</f>
        <v>0</v>
      </c>
    </row>
    <row r="263" spans="1:18" s="9" customFormat="1" ht="24" outlineLevel="2" x14ac:dyDescent="0.2">
      <c r="A263" s="90">
        <v>1</v>
      </c>
      <c r="B263" s="91" t="s">
        <v>68</v>
      </c>
      <c r="C263" s="92" t="s">
        <v>342</v>
      </c>
      <c r="D263" s="93" t="s">
        <v>343</v>
      </c>
      <c r="E263" s="91" t="s">
        <v>344</v>
      </c>
      <c r="F263" s="94">
        <v>1</v>
      </c>
      <c r="G263" s="95">
        <v>0</v>
      </c>
      <c r="H263" s="94">
        <f>F263*(1+G263/100)</f>
        <v>1</v>
      </c>
      <c r="I263" s="95"/>
      <c r="J263" s="96"/>
      <c r="K263" s="132" t="s">
        <v>789</v>
      </c>
      <c r="L263" s="97"/>
      <c r="M263" s="98">
        <f>H263*L263</f>
        <v>0</v>
      </c>
      <c r="N263" s="97"/>
      <c r="O263" s="98">
        <f>H263*N263</f>
        <v>0</v>
      </c>
      <c r="P263" s="96">
        <v>21</v>
      </c>
      <c r="Q263" s="96">
        <f>J263*(P263/100)</f>
        <v>0</v>
      </c>
      <c r="R263" s="96">
        <f>J263+Q263</f>
        <v>0</v>
      </c>
    </row>
    <row r="264" spans="1:18" s="9" customFormat="1" ht="24" outlineLevel="2" x14ac:dyDescent="0.2">
      <c r="A264" s="90">
        <v>2</v>
      </c>
      <c r="B264" s="91" t="s">
        <v>68</v>
      </c>
      <c r="C264" s="92" t="s">
        <v>345</v>
      </c>
      <c r="D264" s="93" t="s">
        <v>346</v>
      </c>
      <c r="E264" s="91" t="s">
        <v>344</v>
      </c>
      <c r="F264" s="94">
        <v>1</v>
      </c>
      <c r="G264" s="95">
        <v>0</v>
      </c>
      <c r="H264" s="94">
        <f>F264*(1+G264/100)</f>
        <v>1</v>
      </c>
      <c r="I264" s="95"/>
      <c r="J264" s="96"/>
      <c r="K264" s="132" t="s">
        <v>789</v>
      </c>
      <c r="L264" s="97"/>
      <c r="M264" s="98">
        <f>H264*L264</f>
        <v>0</v>
      </c>
      <c r="N264" s="97"/>
      <c r="O264" s="98">
        <f>H264*N264</f>
        <v>0</v>
      </c>
      <c r="P264" s="96">
        <v>21</v>
      </c>
      <c r="Q264" s="96">
        <f>J264*(P264/100)</f>
        <v>0</v>
      </c>
      <c r="R264" s="96">
        <f>J264+Q264</f>
        <v>0</v>
      </c>
    </row>
    <row r="265" spans="1:18" s="9" customFormat="1" ht="24" outlineLevel="2" x14ac:dyDescent="0.2">
      <c r="A265" s="90">
        <v>3</v>
      </c>
      <c r="B265" s="91" t="s">
        <v>68</v>
      </c>
      <c r="C265" s="92" t="s">
        <v>339</v>
      </c>
      <c r="D265" s="93" t="s">
        <v>340</v>
      </c>
      <c r="E265" s="91" t="s">
        <v>341</v>
      </c>
      <c r="F265" s="94">
        <f>SUM(J263:J264)/100</f>
        <v>0</v>
      </c>
      <c r="G265" s="95">
        <v>0</v>
      </c>
      <c r="H265" s="94">
        <f>F265*(1+G265/100)</f>
        <v>0</v>
      </c>
      <c r="I265" s="95"/>
      <c r="J265" s="96"/>
      <c r="K265" s="132" t="s">
        <v>788</v>
      </c>
      <c r="L265" s="97"/>
      <c r="M265" s="98">
        <f>H265*L265</f>
        <v>0</v>
      </c>
      <c r="N265" s="97"/>
      <c r="O265" s="98">
        <f>H265*N265</f>
        <v>0</v>
      </c>
      <c r="P265" s="96">
        <v>21</v>
      </c>
      <c r="Q265" s="96">
        <f>J265*(P265/100)</f>
        <v>0</v>
      </c>
      <c r="R265" s="96">
        <f>J265+Q265</f>
        <v>0</v>
      </c>
    </row>
    <row r="266" spans="1:18" s="11" customFormat="1" ht="12.75" customHeight="1" outlineLevel="2" x14ac:dyDescent="0.3">
      <c r="A266" s="108"/>
      <c r="B266" s="109"/>
      <c r="C266" s="109"/>
      <c r="D266" s="110"/>
      <c r="E266" s="109"/>
      <c r="F266" s="111"/>
      <c r="G266" s="112"/>
      <c r="H266" s="111"/>
      <c r="I266" s="112"/>
      <c r="J266" s="113"/>
      <c r="K266" s="134"/>
      <c r="L266" s="114"/>
      <c r="M266" s="112"/>
      <c r="N266" s="112"/>
      <c r="O266" s="112"/>
      <c r="P266" s="115" t="s">
        <v>17</v>
      </c>
      <c r="Q266" s="112"/>
      <c r="R266" s="112"/>
    </row>
    <row r="267" spans="1:18" s="8" customFormat="1" ht="16.5" customHeight="1" outlineLevel="1" x14ac:dyDescent="0.2">
      <c r="A267" s="82"/>
      <c r="B267" s="61"/>
      <c r="C267" s="83"/>
      <c r="D267" s="83" t="s">
        <v>36</v>
      </c>
      <c r="E267" s="61"/>
      <c r="F267" s="84"/>
      <c r="G267" s="85"/>
      <c r="H267" s="84"/>
      <c r="I267" s="85"/>
      <c r="J267" s="86"/>
      <c r="K267" s="131"/>
      <c r="L267" s="87"/>
      <c r="M267" s="88">
        <f>SUBTOTAL(9,M268:M282)</f>
        <v>0</v>
      </c>
      <c r="N267" s="85"/>
      <c r="O267" s="88">
        <f>SUBTOTAL(9,O268:O282)</f>
        <v>7.7179999999999999E-2</v>
      </c>
      <c r="P267" s="89" t="s">
        <v>17</v>
      </c>
      <c r="Q267" s="86">
        <f>SUBTOTAL(9,Q268:Q282)</f>
        <v>0</v>
      </c>
      <c r="R267" s="86">
        <f>SUBTOTAL(9,R268:R282)</f>
        <v>0</v>
      </c>
    </row>
    <row r="268" spans="1:18" s="9" customFormat="1" ht="24" outlineLevel="2" x14ac:dyDescent="0.2">
      <c r="A268" s="90">
        <v>1</v>
      </c>
      <c r="B268" s="91" t="s">
        <v>68</v>
      </c>
      <c r="C268" s="92" t="s">
        <v>347</v>
      </c>
      <c r="D268" s="93" t="s">
        <v>348</v>
      </c>
      <c r="E268" s="91" t="s">
        <v>214</v>
      </c>
      <c r="F268" s="94">
        <v>11.5</v>
      </c>
      <c r="G268" s="95">
        <v>0</v>
      </c>
      <c r="H268" s="94">
        <f t="shared" ref="H268:H281" si="0">F268*(1+G268/100)</f>
        <v>11.5</v>
      </c>
      <c r="I268" s="95"/>
      <c r="J268" s="96"/>
      <c r="K268" s="132" t="s">
        <v>789</v>
      </c>
      <c r="L268" s="97"/>
      <c r="M268" s="98">
        <f t="shared" ref="M268:M281" si="1">H268*L268</f>
        <v>0</v>
      </c>
      <c r="N268" s="97">
        <v>2.5999999999999999E-3</v>
      </c>
      <c r="O268" s="98">
        <f t="shared" ref="O268:O281" si="2">H268*N268</f>
        <v>2.9899999999999999E-2</v>
      </c>
      <c r="P268" s="96">
        <v>21</v>
      </c>
      <c r="Q268" s="96">
        <f t="shared" ref="Q268:Q281" si="3">J268*(P268/100)</f>
        <v>0</v>
      </c>
      <c r="R268" s="96">
        <f t="shared" ref="R268:R281" si="4">J268+Q268</f>
        <v>0</v>
      </c>
    </row>
    <row r="269" spans="1:18" s="9" customFormat="1" ht="12" outlineLevel="2" x14ac:dyDescent="0.2">
      <c r="A269" s="90">
        <v>2</v>
      </c>
      <c r="B269" s="91" t="s">
        <v>68</v>
      </c>
      <c r="C269" s="92" t="s">
        <v>349</v>
      </c>
      <c r="D269" s="93" t="s">
        <v>350</v>
      </c>
      <c r="E269" s="91" t="s">
        <v>214</v>
      </c>
      <c r="F269" s="94">
        <v>12</v>
      </c>
      <c r="G269" s="95">
        <v>0</v>
      </c>
      <c r="H269" s="94">
        <f t="shared" si="0"/>
        <v>12</v>
      </c>
      <c r="I269" s="95"/>
      <c r="J269" s="96"/>
      <c r="K269" s="132" t="s">
        <v>788</v>
      </c>
      <c r="L269" s="97"/>
      <c r="M269" s="98">
        <f t="shared" si="1"/>
        <v>0</v>
      </c>
      <c r="N269" s="97">
        <v>3.9399999999999999E-3</v>
      </c>
      <c r="O269" s="98">
        <f t="shared" si="2"/>
        <v>4.7280000000000003E-2</v>
      </c>
      <c r="P269" s="96">
        <v>21</v>
      </c>
      <c r="Q269" s="96">
        <f t="shared" si="3"/>
        <v>0</v>
      </c>
      <c r="R269" s="96">
        <f t="shared" si="4"/>
        <v>0</v>
      </c>
    </row>
    <row r="270" spans="1:18" s="9" customFormat="1" ht="12" outlineLevel="2" x14ac:dyDescent="0.2">
      <c r="A270" s="90">
        <v>3</v>
      </c>
      <c r="B270" s="91" t="s">
        <v>68</v>
      </c>
      <c r="C270" s="92" t="s">
        <v>351</v>
      </c>
      <c r="D270" s="93" t="s">
        <v>352</v>
      </c>
      <c r="E270" s="91" t="s">
        <v>214</v>
      </c>
      <c r="F270" s="94">
        <v>11.5</v>
      </c>
      <c r="G270" s="95">
        <v>0</v>
      </c>
      <c r="H270" s="94">
        <f t="shared" si="0"/>
        <v>11.5</v>
      </c>
      <c r="I270" s="95"/>
      <c r="J270" s="96"/>
      <c r="K270" s="132" t="s">
        <v>788</v>
      </c>
      <c r="L270" s="97"/>
      <c r="M270" s="98">
        <f t="shared" si="1"/>
        <v>0</v>
      </c>
      <c r="N270" s="97"/>
      <c r="O270" s="98">
        <f t="shared" si="2"/>
        <v>0</v>
      </c>
      <c r="P270" s="96">
        <v>21</v>
      </c>
      <c r="Q270" s="96">
        <f t="shared" si="3"/>
        <v>0</v>
      </c>
      <c r="R270" s="96">
        <f t="shared" si="4"/>
        <v>0</v>
      </c>
    </row>
    <row r="271" spans="1:18" s="9" customFormat="1" ht="12" outlineLevel="2" x14ac:dyDescent="0.2">
      <c r="A271" s="90">
        <v>4</v>
      </c>
      <c r="B271" s="91" t="s">
        <v>68</v>
      </c>
      <c r="C271" s="92" t="s">
        <v>353</v>
      </c>
      <c r="D271" s="93" t="s">
        <v>354</v>
      </c>
      <c r="E271" s="91" t="s">
        <v>344</v>
      </c>
      <c r="F271" s="94">
        <v>2</v>
      </c>
      <c r="G271" s="95">
        <v>0</v>
      </c>
      <c r="H271" s="94">
        <f t="shared" si="0"/>
        <v>2</v>
      </c>
      <c r="I271" s="95"/>
      <c r="J271" s="96"/>
      <c r="K271" s="132" t="s">
        <v>788</v>
      </c>
      <c r="L271" s="97"/>
      <c r="M271" s="98">
        <f t="shared" si="1"/>
        <v>0</v>
      </c>
      <c r="N271" s="97"/>
      <c r="O271" s="98">
        <f t="shared" si="2"/>
        <v>0</v>
      </c>
      <c r="P271" s="96">
        <v>21</v>
      </c>
      <c r="Q271" s="96">
        <f t="shared" si="3"/>
        <v>0</v>
      </c>
      <c r="R271" s="96">
        <f t="shared" si="4"/>
        <v>0</v>
      </c>
    </row>
    <row r="272" spans="1:18" s="9" customFormat="1" ht="12" outlineLevel="2" x14ac:dyDescent="0.2">
      <c r="A272" s="90">
        <v>5</v>
      </c>
      <c r="B272" s="91" t="s">
        <v>68</v>
      </c>
      <c r="C272" s="92" t="s">
        <v>355</v>
      </c>
      <c r="D272" s="93" t="s">
        <v>356</v>
      </c>
      <c r="E272" s="91" t="s">
        <v>344</v>
      </c>
      <c r="F272" s="94">
        <v>14</v>
      </c>
      <c r="G272" s="95">
        <v>0</v>
      </c>
      <c r="H272" s="94">
        <f t="shared" si="0"/>
        <v>14</v>
      </c>
      <c r="I272" s="95"/>
      <c r="J272" s="96"/>
      <c r="K272" s="132" t="s">
        <v>788</v>
      </c>
      <c r="L272" s="97"/>
      <c r="M272" s="98">
        <f t="shared" si="1"/>
        <v>0</v>
      </c>
      <c r="N272" s="97"/>
      <c r="O272" s="98">
        <f t="shared" si="2"/>
        <v>0</v>
      </c>
      <c r="P272" s="96">
        <v>21</v>
      </c>
      <c r="Q272" s="96">
        <f t="shared" si="3"/>
        <v>0</v>
      </c>
      <c r="R272" s="96">
        <f t="shared" si="4"/>
        <v>0</v>
      </c>
    </row>
    <row r="273" spans="1:18" s="9" customFormat="1" ht="12" outlineLevel="2" x14ac:dyDescent="0.2">
      <c r="A273" s="90">
        <v>6</v>
      </c>
      <c r="B273" s="91" t="s">
        <v>68</v>
      </c>
      <c r="C273" s="92" t="s">
        <v>357</v>
      </c>
      <c r="D273" s="93" t="s">
        <v>358</v>
      </c>
      <c r="E273" s="91" t="s">
        <v>344</v>
      </c>
      <c r="F273" s="94">
        <v>1</v>
      </c>
      <c r="G273" s="95">
        <v>0</v>
      </c>
      <c r="H273" s="94">
        <f t="shared" si="0"/>
        <v>1</v>
      </c>
      <c r="I273" s="95"/>
      <c r="J273" s="96"/>
      <c r="K273" s="132" t="s">
        <v>788</v>
      </c>
      <c r="L273" s="97"/>
      <c r="M273" s="98">
        <f t="shared" si="1"/>
        <v>0</v>
      </c>
      <c r="N273" s="97"/>
      <c r="O273" s="98">
        <f t="shared" si="2"/>
        <v>0</v>
      </c>
      <c r="P273" s="96">
        <v>21</v>
      </c>
      <c r="Q273" s="96">
        <f t="shared" si="3"/>
        <v>0</v>
      </c>
      <c r="R273" s="96">
        <f t="shared" si="4"/>
        <v>0</v>
      </c>
    </row>
    <row r="274" spans="1:18" s="9" customFormat="1" ht="12" outlineLevel="2" x14ac:dyDescent="0.2">
      <c r="A274" s="90">
        <v>7</v>
      </c>
      <c r="B274" s="91" t="s">
        <v>68</v>
      </c>
      <c r="C274" s="92" t="s">
        <v>359</v>
      </c>
      <c r="D274" s="93" t="s">
        <v>360</v>
      </c>
      <c r="E274" s="91" t="s">
        <v>344</v>
      </c>
      <c r="F274" s="94">
        <v>1</v>
      </c>
      <c r="G274" s="95">
        <v>0</v>
      </c>
      <c r="H274" s="94">
        <f t="shared" si="0"/>
        <v>1</v>
      </c>
      <c r="I274" s="95"/>
      <c r="J274" s="96"/>
      <c r="K274" s="132" t="s">
        <v>788</v>
      </c>
      <c r="L274" s="97"/>
      <c r="M274" s="98">
        <f t="shared" si="1"/>
        <v>0</v>
      </c>
      <c r="N274" s="97"/>
      <c r="O274" s="98">
        <f t="shared" si="2"/>
        <v>0</v>
      </c>
      <c r="P274" s="96">
        <v>21</v>
      </c>
      <c r="Q274" s="96">
        <f t="shared" si="3"/>
        <v>0</v>
      </c>
      <c r="R274" s="96">
        <f t="shared" si="4"/>
        <v>0</v>
      </c>
    </row>
    <row r="275" spans="1:18" s="9" customFormat="1" ht="12" outlineLevel="2" x14ac:dyDescent="0.2">
      <c r="A275" s="90">
        <v>8</v>
      </c>
      <c r="B275" s="91" t="s">
        <v>68</v>
      </c>
      <c r="C275" s="92" t="s">
        <v>361</v>
      </c>
      <c r="D275" s="93" t="s">
        <v>362</v>
      </c>
      <c r="E275" s="91" t="s">
        <v>214</v>
      </c>
      <c r="F275" s="94">
        <v>12</v>
      </c>
      <c r="G275" s="95">
        <v>0</v>
      </c>
      <c r="H275" s="94">
        <f t="shared" si="0"/>
        <v>12</v>
      </c>
      <c r="I275" s="95"/>
      <c r="J275" s="96"/>
      <c r="K275" s="132" t="s">
        <v>788</v>
      </c>
      <c r="L275" s="97"/>
      <c r="M275" s="98">
        <f t="shared" si="1"/>
        <v>0</v>
      </c>
      <c r="N275" s="97"/>
      <c r="O275" s="98">
        <f t="shared" si="2"/>
        <v>0</v>
      </c>
      <c r="P275" s="96">
        <v>21</v>
      </c>
      <c r="Q275" s="96">
        <f t="shared" si="3"/>
        <v>0</v>
      </c>
      <c r="R275" s="96">
        <f t="shared" si="4"/>
        <v>0</v>
      </c>
    </row>
    <row r="276" spans="1:18" s="9" customFormat="1" ht="12" outlineLevel="2" x14ac:dyDescent="0.2">
      <c r="A276" s="90">
        <v>9</v>
      </c>
      <c r="B276" s="91" t="s">
        <v>68</v>
      </c>
      <c r="C276" s="92" t="s">
        <v>363</v>
      </c>
      <c r="D276" s="93" t="s">
        <v>364</v>
      </c>
      <c r="E276" s="91" t="s">
        <v>344</v>
      </c>
      <c r="F276" s="94">
        <v>8</v>
      </c>
      <c r="G276" s="95">
        <v>0</v>
      </c>
      <c r="H276" s="94">
        <f t="shared" si="0"/>
        <v>8</v>
      </c>
      <c r="I276" s="95"/>
      <c r="J276" s="96"/>
      <c r="K276" s="132" t="s">
        <v>788</v>
      </c>
      <c r="L276" s="97"/>
      <c r="M276" s="98">
        <f t="shared" si="1"/>
        <v>0</v>
      </c>
      <c r="N276" s="97"/>
      <c r="O276" s="98">
        <f t="shared" si="2"/>
        <v>0</v>
      </c>
      <c r="P276" s="96">
        <v>21</v>
      </c>
      <c r="Q276" s="96">
        <f t="shared" si="3"/>
        <v>0</v>
      </c>
      <c r="R276" s="96">
        <f t="shared" si="4"/>
        <v>0</v>
      </c>
    </row>
    <row r="277" spans="1:18" s="9" customFormat="1" ht="12" outlineLevel="2" x14ac:dyDescent="0.2">
      <c r="A277" s="90">
        <v>10</v>
      </c>
      <c r="B277" s="91" t="s">
        <v>68</v>
      </c>
      <c r="C277" s="92" t="s">
        <v>365</v>
      </c>
      <c r="D277" s="93" t="s">
        <v>366</v>
      </c>
      <c r="E277" s="91" t="s">
        <v>344</v>
      </c>
      <c r="F277" s="94">
        <v>1</v>
      </c>
      <c r="G277" s="95">
        <v>0</v>
      </c>
      <c r="H277" s="94">
        <f t="shared" si="0"/>
        <v>1</v>
      </c>
      <c r="I277" s="95"/>
      <c r="J277" s="96"/>
      <c r="K277" s="132" t="s">
        <v>788</v>
      </c>
      <c r="L277" s="97"/>
      <c r="M277" s="98">
        <f t="shared" si="1"/>
        <v>0</v>
      </c>
      <c r="N277" s="97"/>
      <c r="O277" s="98">
        <f t="shared" si="2"/>
        <v>0</v>
      </c>
      <c r="P277" s="96">
        <v>21</v>
      </c>
      <c r="Q277" s="96">
        <f t="shared" si="3"/>
        <v>0</v>
      </c>
      <c r="R277" s="96">
        <f t="shared" si="4"/>
        <v>0</v>
      </c>
    </row>
    <row r="278" spans="1:18" s="9" customFormat="1" ht="12" outlineLevel="2" x14ac:dyDescent="0.2">
      <c r="A278" s="90">
        <v>11</v>
      </c>
      <c r="B278" s="91" t="s">
        <v>68</v>
      </c>
      <c r="C278" s="92" t="s">
        <v>367</v>
      </c>
      <c r="D278" s="93" t="s">
        <v>368</v>
      </c>
      <c r="E278" s="91" t="s">
        <v>344</v>
      </c>
      <c r="F278" s="94">
        <v>2</v>
      </c>
      <c r="G278" s="95">
        <v>0</v>
      </c>
      <c r="H278" s="94">
        <f t="shared" si="0"/>
        <v>2</v>
      </c>
      <c r="I278" s="95"/>
      <c r="J278" s="96"/>
      <c r="K278" s="132" t="s">
        <v>788</v>
      </c>
      <c r="L278" s="97"/>
      <c r="M278" s="98">
        <f t="shared" si="1"/>
        <v>0</v>
      </c>
      <c r="N278" s="97"/>
      <c r="O278" s="98">
        <f t="shared" si="2"/>
        <v>0</v>
      </c>
      <c r="P278" s="96">
        <v>21</v>
      </c>
      <c r="Q278" s="96">
        <f t="shared" si="3"/>
        <v>0</v>
      </c>
      <c r="R278" s="96">
        <f t="shared" si="4"/>
        <v>0</v>
      </c>
    </row>
    <row r="279" spans="1:18" s="9" customFormat="1" ht="12" outlineLevel="2" x14ac:dyDescent="0.2">
      <c r="A279" s="90">
        <v>12</v>
      </c>
      <c r="B279" s="91" t="s">
        <v>68</v>
      </c>
      <c r="C279" s="92" t="s">
        <v>369</v>
      </c>
      <c r="D279" s="93" t="s">
        <v>370</v>
      </c>
      <c r="E279" s="91" t="s">
        <v>344</v>
      </c>
      <c r="F279" s="94">
        <v>1</v>
      </c>
      <c r="G279" s="95">
        <v>0</v>
      </c>
      <c r="H279" s="94">
        <f t="shared" si="0"/>
        <v>1</v>
      </c>
      <c r="I279" s="95"/>
      <c r="J279" s="96"/>
      <c r="K279" s="132" t="s">
        <v>788</v>
      </c>
      <c r="L279" s="97"/>
      <c r="M279" s="98">
        <f t="shared" si="1"/>
        <v>0</v>
      </c>
      <c r="N279" s="97"/>
      <c r="O279" s="98">
        <f t="shared" si="2"/>
        <v>0</v>
      </c>
      <c r="P279" s="96">
        <v>21</v>
      </c>
      <c r="Q279" s="96">
        <f t="shared" si="3"/>
        <v>0</v>
      </c>
      <c r="R279" s="96">
        <f t="shared" si="4"/>
        <v>0</v>
      </c>
    </row>
    <row r="280" spans="1:18" s="9" customFormat="1" ht="24" outlineLevel="2" x14ac:dyDescent="0.2">
      <c r="A280" s="90">
        <v>13</v>
      </c>
      <c r="B280" s="91" t="s">
        <v>68</v>
      </c>
      <c r="C280" s="92" t="s">
        <v>371</v>
      </c>
      <c r="D280" s="93" t="s">
        <v>372</v>
      </c>
      <c r="E280" s="91" t="s">
        <v>373</v>
      </c>
      <c r="F280" s="94">
        <v>1</v>
      </c>
      <c r="G280" s="95">
        <v>0</v>
      </c>
      <c r="H280" s="94">
        <f t="shared" si="0"/>
        <v>1</v>
      </c>
      <c r="I280" s="95"/>
      <c r="J280" s="96"/>
      <c r="K280" s="132" t="s">
        <v>789</v>
      </c>
      <c r="L280" s="97"/>
      <c r="M280" s="98">
        <f t="shared" si="1"/>
        <v>0</v>
      </c>
      <c r="N280" s="97"/>
      <c r="O280" s="98">
        <f t="shared" si="2"/>
        <v>0</v>
      </c>
      <c r="P280" s="96">
        <v>21</v>
      </c>
      <c r="Q280" s="96">
        <f t="shared" si="3"/>
        <v>0</v>
      </c>
      <c r="R280" s="96">
        <f t="shared" si="4"/>
        <v>0</v>
      </c>
    </row>
    <row r="281" spans="1:18" s="9" customFormat="1" ht="24" outlineLevel="2" x14ac:dyDescent="0.2">
      <c r="A281" s="90">
        <v>14</v>
      </c>
      <c r="B281" s="91" t="s">
        <v>68</v>
      </c>
      <c r="C281" s="92" t="s">
        <v>374</v>
      </c>
      <c r="D281" s="93" t="s">
        <v>375</v>
      </c>
      <c r="E281" s="91" t="s">
        <v>341</v>
      </c>
      <c r="F281" s="94">
        <f>SUM(J268:J280)/100</f>
        <v>0</v>
      </c>
      <c r="G281" s="95">
        <v>0</v>
      </c>
      <c r="H281" s="94">
        <f t="shared" si="0"/>
        <v>0</v>
      </c>
      <c r="I281" s="95"/>
      <c r="J281" s="96"/>
      <c r="K281" s="132" t="s">
        <v>788</v>
      </c>
      <c r="L281" s="97"/>
      <c r="M281" s="98">
        <f t="shared" si="1"/>
        <v>0</v>
      </c>
      <c r="N281" s="97"/>
      <c r="O281" s="98">
        <f t="shared" si="2"/>
        <v>0</v>
      </c>
      <c r="P281" s="96">
        <v>21</v>
      </c>
      <c r="Q281" s="96">
        <f t="shared" si="3"/>
        <v>0</v>
      </c>
      <c r="R281" s="96">
        <f t="shared" si="4"/>
        <v>0</v>
      </c>
    </row>
    <row r="282" spans="1:18" s="11" customFormat="1" ht="12.75" customHeight="1" outlineLevel="2" x14ac:dyDescent="0.3">
      <c r="A282" s="108"/>
      <c r="B282" s="109"/>
      <c r="C282" s="109"/>
      <c r="D282" s="110"/>
      <c r="E282" s="109"/>
      <c r="F282" s="111"/>
      <c r="G282" s="112"/>
      <c r="H282" s="111"/>
      <c r="I282" s="112"/>
      <c r="J282" s="113"/>
      <c r="K282" s="134"/>
      <c r="L282" s="114"/>
      <c r="M282" s="112"/>
      <c r="N282" s="112"/>
      <c r="O282" s="112"/>
      <c r="P282" s="115" t="s">
        <v>17</v>
      </c>
      <c r="Q282" s="112"/>
      <c r="R282" s="112"/>
    </row>
    <row r="283" spans="1:18" s="8" customFormat="1" ht="16.5" customHeight="1" outlineLevel="1" x14ac:dyDescent="0.2">
      <c r="A283" s="82"/>
      <c r="B283" s="61"/>
      <c r="C283" s="83"/>
      <c r="D283" s="83" t="s">
        <v>37</v>
      </c>
      <c r="E283" s="61"/>
      <c r="F283" s="84"/>
      <c r="G283" s="85"/>
      <c r="H283" s="84"/>
      <c r="I283" s="85"/>
      <c r="J283" s="86"/>
      <c r="K283" s="131"/>
      <c r="L283" s="87"/>
      <c r="M283" s="88">
        <f>SUBTOTAL(9,M284:M288)</f>
        <v>0</v>
      </c>
      <c r="N283" s="85"/>
      <c r="O283" s="88">
        <f>SUBTOTAL(9,O284:O288)</f>
        <v>0</v>
      </c>
      <c r="P283" s="89" t="s">
        <v>17</v>
      </c>
      <c r="Q283" s="86">
        <f>SUBTOTAL(9,Q284:Q288)</f>
        <v>0</v>
      </c>
      <c r="R283" s="86">
        <f>SUBTOTAL(9,R284:R288)</f>
        <v>0</v>
      </c>
    </row>
    <row r="284" spans="1:18" s="9" customFormat="1" ht="24" outlineLevel="2" x14ac:dyDescent="0.2">
      <c r="A284" s="90">
        <v>1</v>
      </c>
      <c r="B284" s="91" t="s">
        <v>68</v>
      </c>
      <c r="C284" s="92" t="s">
        <v>376</v>
      </c>
      <c r="D284" s="93" t="s">
        <v>377</v>
      </c>
      <c r="E284" s="91" t="s">
        <v>344</v>
      </c>
      <c r="F284" s="94">
        <v>1</v>
      </c>
      <c r="G284" s="95">
        <v>0</v>
      </c>
      <c r="H284" s="94">
        <f>F284*(1+G284/100)</f>
        <v>1</v>
      </c>
      <c r="I284" s="95"/>
      <c r="J284" s="96"/>
      <c r="K284" s="132" t="s">
        <v>789</v>
      </c>
      <c r="L284" s="97"/>
      <c r="M284" s="98">
        <f>H284*L284</f>
        <v>0</v>
      </c>
      <c r="N284" s="97"/>
      <c r="O284" s="98">
        <f>H284*N284</f>
        <v>0</v>
      </c>
      <c r="P284" s="96">
        <v>21</v>
      </c>
      <c r="Q284" s="96">
        <f>J284*(P284/100)</f>
        <v>0</v>
      </c>
      <c r="R284" s="96">
        <f>J284+Q284</f>
        <v>0</v>
      </c>
    </row>
    <row r="285" spans="1:18" s="9" customFormat="1" ht="24" outlineLevel="2" x14ac:dyDescent="0.2">
      <c r="A285" s="90">
        <v>2</v>
      </c>
      <c r="B285" s="91" t="s">
        <v>68</v>
      </c>
      <c r="C285" s="92" t="s">
        <v>378</v>
      </c>
      <c r="D285" s="93" t="s">
        <v>377</v>
      </c>
      <c r="E285" s="91" t="s">
        <v>344</v>
      </c>
      <c r="F285" s="94">
        <v>1</v>
      </c>
      <c r="G285" s="95">
        <v>0</v>
      </c>
      <c r="H285" s="94">
        <f>F285*(1+G285/100)</f>
        <v>1</v>
      </c>
      <c r="I285" s="95"/>
      <c r="J285" s="96"/>
      <c r="K285" s="132" t="s">
        <v>789</v>
      </c>
      <c r="L285" s="97"/>
      <c r="M285" s="98">
        <f>H285*L285</f>
        <v>0</v>
      </c>
      <c r="N285" s="97"/>
      <c r="O285" s="98">
        <f>H285*N285</f>
        <v>0</v>
      </c>
      <c r="P285" s="96">
        <v>21</v>
      </c>
      <c r="Q285" s="96">
        <f>J285*(P285/100)</f>
        <v>0</v>
      </c>
      <c r="R285" s="96">
        <f>J285+Q285</f>
        <v>0</v>
      </c>
    </row>
    <row r="286" spans="1:18" s="9" customFormat="1" ht="24" outlineLevel="2" x14ac:dyDescent="0.2">
      <c r="A286" s="90">
        <v>3</v>
      </c>
      <c r="B286" s="91" t="s">
        <v>68</v>
      </c>
      <c r="C286" s="92" t="s">
        <v>379</v>
      </c>
      <c r="D286" s="93" t="s">
        <v>380</v>
      </c>
      <c r="E286" s="91" t="s">
        <v>344</v>
      </c>
      <c r="F286" s="94">
        <v>1</v>
      </c>
      <c r="G286" s="95">
        <v>0</v>
      </c>
      <c r="H286" s="94">
        <f>F286*(1+G286/100)</f>
        <v>1</v>
      </c>
      <c r="I286" s="95"/>
      <c r="J286" s="96"/>
      <c r="K286" s="132" t="s">
        <v>789</v>
      </c>
      <c r="L286" s="97"/>
      <c r="M286" s="98">
        <f>H286*L286</f>
        <v>0</v>
      </c>
      <c r="N286" s="97"/>
      <c r="O286" s="98">
        <f>H286*N286</f>
        <v>0</v>
      </c>
      <c r="P286" s="96">
        <v>21</v>
      </c>
      <c r="Q286" s="96">
        <f>J286*(P286/100)</f>
        <v>0</v>
      </c>
      <c r="R286" s="96">
        <f>J286+Q286</f>
        <v>0</v>
      </c>
    </row>
    <row r="287" spans="1:18" s="9" customFormat="1" ht="24" outlineLevel="2" x14ac:dyDescent="0.2">
      <c r="A287" s="90">
        <v>4</v>
      </c>
      <c r="B287" s="91" t="s">
        <v>68</v>
      </c>
      <c r="C287" s="92" t="s">
        <v>381</v>
      </c>
      <c r="D287" s="93" t="s">
        <v>382</v>
      </c>
      <c r="E287" s="91" t="s">
        <v>341</v>
      </c>
      <c r="F287" s="94">
        <f>SUM(J284:J286)/100</f>
        <v>0</v>
      </c>
      <c r="G287" s="95">
        <v>0</v>
      </c>
      <c r="H287" s="94">
        <f>F287*(1+G287/100)</f>
        <v>0</v>
      </c>
      <c r="I287" s="95"/>
      <c r="J287" s="96"/>
      <c r="K287" s="132" t="s">
        <v>788</v>
      </c>
      <c r="L287" s="97"/>
      <c r="M287" s="98">
        <f>H287*L287</f>
        <v>0</v>
      </c>
      <c r="N287" s="97"/>
      <c r="O287" s="98">
        <f>H287*N287</f>
        <v>0</v>
      </c>
      <c r="P287" s="96">
        <v>21</v>
      </c>
      <c r="Q287" s="96">
        <f>J287*(P287/100)</f>
        <v>0</v>
      </c>
      <c r="R287" s="96">
        <f>J287+Q287</f>
        <v>0</v>
      </c>
    </row>
    <row r="288" spans="1:18" s="11" customFormat="1" ht="12.75" customHeight="1" outlineLevel="2" x14ac:dyDescent="0.3">
      <c r="A288" s="108"/>
      <c r="B288" s="109"/>
      <c r="C288" s="109"/>
      <c r="D288" s="110"/>
      <c r="E288" s="109"/>
      <c r="F288" s="111"/>
      <c r="G288" s="112"/>
      <c r="H288" s="111"/>
      <c r="I288" s="112"/>
      <c r="J288" s="113"/>
      <c r="K288" s="134"/>
      <c r="L288" s="114"/>
      <c r="M288" s="112"/>
      <c r="N288" s="112"/>
      <c r="O288" s="112"/>
      <c r="P288" s="115" t="s">
        <v>17</v>
      </c>
      <c r="Q288" s="112"/>
      <c r="R288" s="112"/>
    </row>
    <row r="289" spans="1:18" s="8" customFormat="1" ht="16.5" customHeight="1" outlineLevel="1" x14ac:dyDescent="0.2">
      <c r="A289" s="82"/>
      <c r="B289" s="61"/>
      <c r="C289" s="83"/>
      <c r="D289" s="83" t="s">
        <v>38</v>
      </c>
      <c r="E289" s="61"/>
      <c r="F289" s="84"/>
      <c r="G289" s="85"/>
      <c r="H289" s="84"/>
      <c r="I289" s="85"/>
      <c r="J289" s="86"/>
      <c r="K289" s="131"/>
      <c r="L289" s="87"/>
      <c r="M289" s="88">
        <f>SUBTOTAL(9,M290:M330)</f>
        <v>0</v>
      </c>
      <c r="N289" s="85"/>
      <c r="O289" s="88">
        <f>SUBTOTAL(9,O290:O330)</f>
        <v>0</v>
      </c>
      <c r="P289" s="89" t="s">
        <v>17</v>
      </c>
      <c r="Q289" s="86">
        <f>SUBTOTAL(9,Q290:Q330)</f>
        <v>0</v>
      </c>
      <c r="R289" s="86">
        <f>SUBTOTAL(9,R290:R330)</f>
        <v>0</v>
      </c>
    </row>
    <row r="290" spans="1:18" s="9" customFormat="1" ht="24" outlineLevel="2" x14ac:dyDescent="0.2">
      <c r="A290" s="90">
        <v>1</v>
      </c>
      <c r="B290" s="91"/>
      <c r="C290" s="92" t="s">
        <v>383</v>
      </c>
      <c r="D290" s="93" t="s">
        <v>384</v>
      </c>
      <c r="E290" s="91" t="s">
        <v>344</v>
      </c>
      <c r="F290" s="94">
        <v>1</v>
      </c>
      <c r="G290" s="95">
        <v>0</v>
      </c>
      <c r="H290" s="94">
        <f t="shared" ref="H290:H328" si="5">F290*(1+G290/100)</f>
        <v>1</v>
      </c>
      <c r="I290" s="95"/>
      <c r="J290" s="96"/>
      <c r="K290" s="132" t="s">
        <v>789</v>
      </c>
      <c r="L290" s="97"/>
      <c r="M290" s="98">
        <f t="shared" ref="M290:M328" si="6">H290*L290</f>
        <v>0</v>
      </c>
      <c r="N290" s="97"/>
      <c r="O290" s="98">
        <f t="shared" ref="O290:O328" si="7">H290*N290</f>
        <v>0</v>
      </c>
      <c r="P290" s="96">
        <v>21</v>
      </c>
      <c r="Q290" s="96">
        <f t="shared" ref="Q290:Q328" si="8">J290*(P290/100)</f>
        <v>0</v>
      </c>
      <c r="R290" s="96">
        <f t="shared" ref="R290:R328" si="9">J290+Q290</f>
        <v>0</v>
      </c>
    </row>
    <row r="291" spans="1:18" s="9" customFormat="1" ht="24" outlineLevel="2" x14ac:dyDescent="0.2">
      <c r="A291" s="90">
        <v>2</v>
      </c>
      <c r="B291" s="91"/>
      <c r="C291" s="92" t="s">
        <v>385</v>
      </c>
      <c r="D291" s="93" t="s">
        <v>386</v>
      </c>
      <c r="E291" s="91" t="s">
        <v>344</v>
      </c>
      <c r="F291" s="94">
        <v>1</v>
      </c>
      <c r="G291" s="95">
        <v>0</v>
      </c>
      <c r="H291" s="94">
        <f t="shared" si="5"/>
        <v>1</v>
      </c>
      <c r="I291" s="95"/>
      <c r="J291" s="96"/>
      <c r="K291" s="132" t="s">
        <v>789</v>
      </c>
      <c r="L291" s="97"/>
      <c r="M291" s="98">
        <f t="shared" si="6"/>
        <v>0</v>
      </c>
      <c r="N291" s="97"/>
      <c r="O291" s="98">
        <f t="shared" si="7"/>
        <v>0</v>
      </c>
      <c r="P291" s="96">
        <v>21</v>
      </c>
      <c r="Q291" s="96">
        <f t="shared" si="8"/>
        <v>0</v>
      </c>
      <c r="R291" s="96">
        <f t="shared" si="9"/>
        <v>0</v>
      </c>
    </row>
    <row r="292" spans="1:18" s="9" customFormat="1" ht="12" outlineLevel="2" x14ac:dyDescent="0.2">
      <c r="A292" s="90">
        <v>3</v>
      </c>
      <c r="B292" s="91"/>
      <c r="C292" s="92" t="s">
        <v>387</v>
      </c>
      <c r="D292" s="93" t="s">
        <v>388</v>
      </c>
      <c r="E292" s="91" t="s">
        <v>344</v>
      </c>
      <c r="F292" s="94">
        <v>1</v>
      </c>
      <c r="G292" s="95">
        <v>0</v>
      </c>
      <c r="H292" s="94">
        <f t="shared" si="5"/>
        <v>1</v>
      </c>
      <c r="I292" s="95"/>
      <c r="J292" s="96"/>
      <c r="K292" s="132" t="s">
        <v>789</v>
      </c>
      <c r="L292" s="97"/>
      <c r="M292" s="98">
        <f t="shared" si="6"/>
        <v>0</v>
      </c>
      <c r="N292" s="97"/>
      <c r="O292" s="98">
        <f t="shared" si="7"/>
        <v>0</v>
      </c>
      <c r="P292" s="96">
        <v>21</v>
      </c>
      <c r="Q292" s="96">
        <f t="shared" si="8"/>
        <v>0</v>
      </c>
      <c r="R292" s="96">
        <f t="shared" si="9"/>
        <v>0</v>
      </c>
    </row>
    <row r="293" spans="1:18" s="9" customFormat="1" ht="12" outlineLevel="2" x14ac:dyDescent="0.2">
      <c r="A293" s="90">
        <v>4</v>
      </c>
      <c r="B293" s="91"/>
      <c r="C293" s="92" t="s">
        <v>389</v>
      </c>
      <c r="D293" s="93" t="s">
        <v>390</v>
      </c>
      <c r="E293" s="91" t="s">
        <v>344</v>
      </c>
      <c r="F293" s="94">
        <v>1</v>
      </c>
      <c r="G293" s="95">
        <v>0</v>
      </c>
      <c r="H293" s="94">
        <f t="shared" si="5"/>
        <v>1</v>
      </c>
      <c r="I293" s="95"/>
      <c r="J293" s="96"/>
      <c r="K293" s="132" t="s">
        <v>789</v>
      </c>
      <c r="L293" s="97"/>
      <c r="M293" s="98">
        <f t="shared" si="6"/>
        <v>0</v>
      </c>
      <c r="N293" s="97"/>
      <c r="O293" s="98">
        <f t="shared" si="7"/>
        <v>0</v>
      </c>
      <c r="P293" s="96">
        <v>21</v>
      </c>
      <c r="Q293" s="96">
        <f t="shared" si="8"/>
        <v>0</v>
      </c>
      <c r="R293" s="96">
        <f t="shared" si="9"/>
        <v>0</v>
      </c>
    </row>
    <row r="294" spans="1:18" s="9" customFormat="1" ht="24" outlineLevel="2" x14ac:dyDescent="0.2">
      <c r="A294" s="90">
        <v>5</v>
      </c>
      <c r="B294" s="91"/>
      <c r="C294" s="92" t="s">
        <v>391</v>
      </c>
      <c r="D294" s="93" t="s">
        <v>386</v>
      </c>
      <c r="E294" s="91" t="s">
        <v>344</v>
      </c>
      <c r="F294" s="94">
        <v>1</v>
      </c>
      <c r="G294" s="95">
        <v>0</v>
      </c>
      <c r="H294" s="94">
        <f t="shared" si="5"/>
        <v>1</v>
      </c>
      <c r="I294" s="95"/>
      <c r="J294" s="96"/>
      <c r="K294" s="132" t="s">
        <v>789</v>
      </c>
      <c r="L294" s="97"/>
      <c r="M294" s="98">
        <f t="shared" si="6"/>
        <v>0</v>
      </c>
      <c r="N294" s="97"/>
      <c r="O294" s="98">
        <f t="shared" si="7"/>
        <v>0</v>
      </c>
      <c r="P294" s="96">
        <v>21</v>
      </c>
      <c r="Q294" s="96">
        <f t="shared" si="8"/>
        <v>0</v>
      </c>
      <c r="R294" s="96">
        <f t="shared" si="9"/>
        <v>0</v>
      </c>
    </row>
    <row r="295" spans="1:18" s="9" customFormat="1" ht="12" outlineLevel="2" x14ac:dyDescent="0.2">
      <c r="A295" s="90">
        <v>6</v>
      </c>
      <c r="B295" s="91"/>
      <c r="C295" s="92" t="s">
        <v>392</v>
      </c>
      <c r="D295" s="93" t="s">
        <v>388</v>
      </c>
      <c r="E295" s="91" t="s">
        <v>344</v>
      </c>
      <c r="F295" s="94">
        <v>1</v>
      </c>
      <c r="G295" s="95">
        <v>0</v>
      </c>
      <c r="H295" s="94">
        <f t="shared" si="5"/>
        <v>1</v>
      </c>
      <c r="I295" s="95"/>
      <c r="J295" s="96"/>
      <c r="K295" s="132" t="s">
        <v>789</v>
      </c>
      <c r="L295" s="97"/>
      <c r="M295" s="98">
        <f t="shared" si="6"/>
        <v>0</v>
      </c>
      <c r="N295" s="97"/>
      <c r="O295" s="98">
        <f t="shared" si="7"/>
        <v>0</v>
      </c>
      <c r="P295" s="96">
        <v>21</v>
      </c>
      <c r="Q295" s="96">
        <f t="shared" si="8"/>
        <v>0</v>
      </c>
      <c r="R295" s="96">
        <f t="shared" si="9"/>
        <v>0</v>
      </c>
    </row>
    <row r="296" spans="1:18" s="9" customFormat="1" ht="12" outlineLevel="2" x14ac:dyDescent="0.2">
      <c r="A296" s="90">
        <v>7</v>
      </c>
      <c r="B296" s="91"/>
      <c r="C296" s="92" t="s">
        <v>393</v>
      </c>
      <c r="D296" s="93" t="s">
        <v>390</v>
      </c>
      <c r="E296" s="91" t="s">
        <v>344</v>
      </c>
      <c r="F296" s="94">
        <v>1</v>
      </c>
      <c r="G296" s="95">
        <v>0</v>
      </c>
      <c r="H296" s="94">
        <f t="shared" si="5"/>
        <v>1</v>
      </c>
      <c r="I296" s="95"/>
      <c r="J296" s="96"/>
      <c r="K296" s="132" t="s">
        <v>789</v>
      </c>
      <c r="L296" s="97"/>
      <c r="M296" s="98">
        <f t="shared" si="6"/>
        <v>0</v>
      </c>
      <c r="N296" s="97"/>
      <c r="O296" s="98">
        <f t="shared" si="7"/>
        <v>0</v>
      </c>
      <c r="P296" s="96">
        <v>21</v>
      </c>
      <c r="Q296" s="96">
        <f t="shared" si="8"/>
        <v>0</v>
      </c>
      <c r="R296" s="96">
        <f t="shared" si="9"/>
        <v>0</v>
      </c>
    </row>
    <row r="297" spans="1:18" s="9" customFormat="1" ht="24" outlineLevel="2" x14ac:dyDescent="0.2">
      <c r="A297" s="90">
        <v>8</v>
      </c>
      <c r="B297" s="91"/>
      <c r="C297" s="92" t="s">
        <v>394</v>
      </c>
      <c r="D297" s="93" t="s">
        <v>395</v>
      </c>
      <c r="E297" s="91" t="s">
        <v>344</v>
      </c>
      <c r="F297" s="94">
        <v>1</v>
      </c>
      <c r="G297" s="95">
        <v>0</v>
      </c>
      <c r="H297" s="94">
        <f t="shared" si="5"/>
        <v>1</v>
      </c>
      <c r="I297" s="95"/>
      <c r="J297" s="96"/>
      <c r="K297" s="132" t="s">
        <v>789</v>
      </c>
      <c r="L297" s="97"/>
      <c r="M297" s="98">
        <f t="shared" si="6"/>
        <v>0</v>
      </c>
      <c r="N297" s="97"/>
      <c r="O297" s="98">
        <f t="shared" si="7"/>
        <v>0</v>
      </c>
      <c r="P297" s="96">
        <v>21</v>
      </c>
      <c r="Q297" s="96">
        <f t="shared" si="8"/>
        <v>0</v>
      </c>
      <c r="R297" s="96">
        <f t="shared" si="9"/>
        <v>0</v>
      </c>
    </row>
    <row r="298" spans="1:18" s="9" customFormat="1" ht="24" outlineLevel="2" x14ac:dyDescent="0.2">
      <c r="A298" s="90">
        <v>9</v>
      </c>
      <c r="B298" s="91"/>
      <c r="C298" s="92" t="s">
        <v>396</v>
      </c>
      <c r="D298" s="93" t="s">
        <v>386</v>
      </c>
      <c r="E298" s="91" t="s">
        <v>344</v>
      </c>
      <c r="F298" s="94">
        <v>1</v>
      </c>
      <c r="G298" s="95">
        <v>0</v>
      </c>
      <c r="H298" s="94">
        <f t="shared" si="5"/>
        <v>1</v>
      </c>
      <c r="I298" s="95"/>
      <c r="J298" s="96"/>
      <c r="K298" s="132" t="s">
        <v>789</v>
      </c>
      <c r="L298" s="97"/>
      <c r="M298" s="98">
        <f t="shared" si="6"/>
        <v>0</v>
      </c>
      <c r="N298" s="97"/>
      <c r="O298" s="98">
        <f t="shared" si="7"/>
        <v>0</v>
      </c>
      <c r="P298" s="96">
        <v>21</v>
      </c>
      <c r="Q298" s="96">
        <f t="shared" si="8"/>
        <v>0</v>
      </c>
      <c r="R298" s="96">
        <f t="shared" si="9"/>
        <v>0</v>
      </c>
    </row>
    <row r="299" spans="1:18" s="9" customFormat="1" ht="24" outlineLevel="2" x14ac:dyDescent="0.2">
      <c r="A299" s="90">
        <v>10</v>
      </c>
      <c r="B299" s="91"/>
      <c r="C299" s="92" t="s">
        <v>397</v>
      </c>
      <c r="D299" s="93" t="s">
        <v>398</v>
      </c>
      <c r="E299" s="91" t="s">
        <v>344</v>
      </c>
      <c r="F299" s="94">
        <v>1</v>
      </c>
      <c r="G299" s="95">
        <v>0</v>
      </c>
      <c r="H299" s="94">
        <f t="shared" si="5"/>
        <v>1</v>
      </c>
      <c r="I299" s="95"/>
      <c r="J299" s="96"/>
      <c r="K299" s="132" t="s">
        <v>789</v>
      </c>
      <c r="L299" s="97"/>
      <c r="M299" s="98">
        <f t="shared" si="6"/>
        <v>0</v>
      </c>
      <c r="N299" s="97"/>
      <c r="O299" s="98">
        <f t="shared" si="7"/>
        <v>0</v>
      </c>
      <c r="P299" s="96">
        <v>21</v>
      </c>
      <c r="Q299" s="96">
        <f t="shared" si="8"/>
        <v>0</v>
      </c>
      <c r="R299" s="96">
        <f t="shared" si="9"/>
        <v>0</v>
      </c>
    </row>
    <row r="300" spans="1:18" s="9" customFormat="1" ht="12" outlineLevel="2" x14ac:dyDescent="0.2">
      <c r="A300" s="90">
        <v>11</v>
      </c>
      <c r="B300" s="91"/>
      <c r="C300" s="92" t="s">
        <v>399</v>
      </c>
      <c r="D300" s="93" t="s">
        <v>390</v>
      </c>
      <c r="E300" s="91" t="s">
        <v>344</v>
      </c>
      <c r="F300" s="94">
        <v>1</v>
      </c>
      <c r="G300" s="95">
        <v>0</v>
      </c>
      <c r="H300" s="94">
        <f t="shared" si="5"/>
        <v>1</v>
      </c>
      <c r="I300" s="95"/>
      <c r="J300" s="96"/>
      <c r="K300" s="132" t="s">
        <v>789</v>
      </c>
      <c r="L300" s="97"/>
      <c r="M300" s="98">
        <f t="shared" si="6"/>
        <v>0</v>
      </c>
      <c r="N300" s="97"/>
      <c r="O300" s="98">
        <f t="shared" si="7"/>
        <v>0</v>
      </c>
      <c r="P300" s="96">
        <v>21</v>
      </c>
      <c r="Q300" s="96">
        <f t="shared" si="8"/>
        <v>0</v>
      </c>
      <c r="R300" s="96">
        <f t="shared" si="9"/>
        <v>0</v>
      </c>
    </row>
    <row r="301" spans="1:18" s="9" customFormat="1" ht="12" outlineLevel="2" x14ac:dyDescent="0.2">
      <c r="A301" s="90">
        <v>12</v>
      </c>
      <c r="B301" s="91"/>
      <c r="C301" s="92" t="s">
        <v>400</v>
      </c>
      <c r="D301" s="93" t="s">
        <v>401</v>
      </c>
      <c r="E301" s="91" t="s">
        <v>344</v>
      </c>
      <c r="F301" s="94">
        <v>1</v>
      </c>
      <c r="G301" s="95">
        <v>0</v>
      </c>
      <c r="H301" s="94">
        <f t="shared" si="5"/>
        <v>1</v>
      </c>
      <c r="I301" s="95"/>
      <c r="J301" s="96"/>
      <c r="K301" s="132" t="s">
        <v>789</v>
      </c>
      <c r="L301" s="97"/>
      <c r="M301" s="98">
        <f t="shared" si="6"/>
        <v>0</v>
      </c>
      <c r="N301" s="97"/>
      <c r="O301" s="98">
        <f t="shared" si="7"/>
        <v>0</v>
      </c>
      <c r="P301" s="96">
        <v>21</v>
      </c>
      <c r="Q301" s="96">
        <f t="shared" si="8"/>
        <v>0</v>
      </c>
      <c r="R301" s="96">
        <f t="shared" si="9"/>
        <v>0</v>
      </c>
    </row>
    <row r="302" spans="1:18" s="9" customFormat="1" ht="12" outlineLevel="2" x14ac:dyDescent="0.2">
      <c r="A302" s="90">
        <v>13</v>
      </c>
      <c r="B302" s="91"/>
      <c r="C302" s="92" t="s">
        <v>402</v>
      </c>
      <c r="D302" s="93" t="s">
        <v>388</v>
      </c>
      <c r="E302" s="91" t="s">
        <v>344</v>
      </c>
      <c r="F302" s="94">
        <v>1</v>
      </c>
      <c r="G302" s="95">
        <v>0</v>
      </c>
      <c r="H302" s="94">
        <f t="shared" si="5"/>
        <v>1</v>
      </c>
      <c r="I302" s="95"/>
      <c r="J302" s="96"/>
      <c r="K302" s="132" t="s">
        <v>789</v>
      </c>
      <c r="L302" s="97"/>
      <c r="M302" s="98">
        <f t="shared" si="6"/>
        <v>0</v>
      </c>
      <c r="N302" s="97"/>
      <c r="O302" s="98">
        <f t="shared" si="7"/>
        <v>0</v>
      </c>
      <c r="P302" s="96">
        <v>21</v>
      </c>
      <c r="Q302" s="96">
        <f t="shared" si="8"/>
        <v>0</v>
      </c>
      <c r="R302" s="96">
        <f t="shared" si="9"/>
        <v>0</v>
      </c>
    </row>
    <row r="303" spans="1:18" s="9" customFormat="1" ht="12" outlineLevel="2" x14ac:dyDescent="0.2">
      <c r="A303" s="90">
        <v>14</v>
      </c>
      <c r="B303" s="91"/>
      <c r="C303" s="92" t="s">
        <v>403</v>
      </c>
      <c r="D303" s="93" t="s">
        <v>390</v>
      </c>
      <c r="E303" s="91" t="s">
        <v>344</v>
      </c>
      <c r="F303" s="94">
        <v>1</v>
      </c>
      <c r="G303" s="95">
        <v>0</v>
      </c>
      <c r="H303" s="94">
        <f t="shared" si="5"/>
        <v>1</v>
      </c>
      <c r="I303" s="95"/>
      <c r="J303" s="96"/>
      <c r="K303" s="132" t="s">
        <v>789</v>
      </c>
      <c r="L303" s="97"/>
      <c r="M303" s="98">
        <f t="shared" si="6"/>
        <v>0</v>
      </c>
      <c r="N303" s="97"/>
      <c r="O303" s="98">
        <f t="shared" si="7"/>
        <v>0</v>
      </c>
      <c r="P303" s="96">
        <v>21</v>
      </c>
      <c r="Q303" s="96">
        <f t="shared" si="8"/>
        <v>0</v>
      </c>
      <c r="R303" s="96">
        <f t="shared" si="9"/>
        <v>0</v>
      </c>
    </row>
    <row r="304" spans="1:18" s="9" customFormat="1" ht="24" outlineLevel="2" x14ac:dyDescent="0.2">
      <c r="A304" s="90">
        <v>15</v>
      </c>
      <c r="B304" s="91"/>
      <c r="C304" s="92" t="s">
        <v>404</v>
      </c>
      <c r="D304" s="93" t="s">
        <v>405</v>
      </c>
      <c r="E304" s="91" t="s">
        <v>344</v>
      </c>
      <c r="F304" s="94">
        <v>1</v>
      </c>
      <c r="G304" s="95">
        <v>0</v>
      </c>
      <c r="H304" s="94">
        <f t="shared" si="5"/>
        <v>1</v>
      </c>
      <c r="I304" s="95"/>
      <c r="J304" s="96"/>
      <c r="K304" s="132" t="s">
        <v>789</v>
      </c>
      <c r="L304" s="97"/>
      <c r="M304" s="98">
        <f t="shared" si="6"/>
        <v>0</v>
      </c>
      <c r="N304" s="97"/>
      <c r="O304" s="98">
        <f t="shared" si="7"/>
        <v>0</v>
      </c>
      <c r="P304" s="96">
        <v>21</v>
      </c>
      <c r="Q304" s="96">
        <f t="shared" si="8"/>
        <v>0</v>
      </c>
      <c r="R304" s="96">
        <f t="shared" si="9"/>
        <v>0</v>
      </c>
    </row>
    <row r="305" spans="1:18" s="9" customFormat="1" ht="12" outlineLevel="2" x14ac:dyDescent="0.2">
      <c r="A305" s="90">
        <v>16</v>
      </c>
      <c r="B305" s="91"/>
      <c r="C305" s="92" t="s">
        <v>406</v>
      </c>
      <c r="D305" s="93" t="s">
        <v>388</v>
      </c>
      <c r="E305" s="91" t="s">
        <v>344</v>
      </c>
      <c r="F305" s="94">
        <v>1</v>
      </c>
      <c r="G305" s="95">
        <v>0</v>
      </c>
      <c r="H305" s="94">
        <f t="shared" si="5"/>
        <v>1</v>
      </c>
      <c r="I305" s="95"/>
      <c r="J305" s="96"/>
      <c r="K305" s="132" t="s">
        <v>789</v>
      </c>
      <c r="L305" s="97"/>
      <c r="M305" s="98">
        <f t="shared" si="6"/>
        <v>0</v>
      </c>
      <c r="N305" s="97"/>
      <c r="O305" s="98">
        <f t="shared" si="7"/>
        <v>0</v>
      </c>
      <c r="P305" s="96">
        <v>21</v>
      </c>
      <c r="Q305" s="96">
        <f t="shared" si="8"/>
        <v>0</v>
      </c>
      <c r="R305" s="96">
        <f t="shared" si="9"/>
        <v>0</v>
      </c>
    </row>
    <row r="306" spans="1:18" s="9" customFormat="1" ht="12" outlineLevel="2" x14ac:dyDescent="0.2">
      <c r="A306" s="90">
        <v>17</v>
      </c>
      <c r="B306" s="91"/>
      <c r="C306" s="92" t="s">
        <v>407</v>
      </c>
      <c r="D306" s="93" t="s">
        <v>390</v>
      </c>
      <c r="E306" s="91" t="s">
        <v>344</v>
      </c>
      <c r="F306" s="94">
        <v>1</v>
      </c>
      <c r="G306" s="95">
        <v>0</v>
      </c>
      <c r="H306" s="94">
        <f t="shared" si="5"/>
        <v>1</v>
      </c>
      <c r="I306" s="95"/>
      <c r="J306" s="96"/>
      <c r="K306" s="132" t="s">
        <v>789</v>
      </c>
      <c r="L306" s="97"/>
      <c r="M306" s="98">
        <f t="shared" si="6"/>
        <v>0</v>
      </c>
      <c r="N306" s="97"/>
      <c r="O306" s="98">
        <f t="shared" si="7"/>
        <v>0</v>
      </c>
      <c r="P306" s="96">
        <v>21</v>
      </c>
      <c r="Q306" s="96">
        <f t="shared" si="8"/>
        <v>0</v>
      </c>
      <c r="R306" s="96">
        <f t="shared" si="9"/>
        <v>0</v>
      </c>
    </row>
    <row r="307" spans="1:18" s="9" customFormat="1" ht="24" outlineLevel="2" x14ac:dyDescent="0.2">
      <c r="A307" s="90">
        <v>18</v>
      </c>
      <c r="B307" s="91"/>
      <c r="C307" s="92" t="s">
        <v>408</v>
      </c>
      <c r="D307" s="93" t="s">
        <v>386</v>
      </c>
      <c r="E307" s="91" t="s">
        <v>344</v>
      </c>
      <c r="F307" s="94">
        <v>2</v>
      </c>
      <c r="G307" s="95">
        <v>0</v>
      </c>
      <c r="H307" s="94">
        <f t="shared" si="5"/>
        <v>2</v>
      </c>
      <c r="I307" s="95"/>
      <c r="J307" s="96"/>
      <c r="K307" s="132" t="s">
        <v>789</v>
      </c>
      <c r="L307" s="97"/>
      <c r="M307" s="98">
        <f t="shared" si="6"/>
        <v>0</v>
      </c>
      <c r="N307" s="97"/>
      <c r="O307" s="98">
        <f t="shared" si="7"/>
        <v>0</v>
      </c>
      <c r="P307" s="96">
        <v>21</v>
      </c>
      <c r="Q307" s="96">
        <f t="shared" si="8"/>
        <v>0</v>
      </c>
      <c r="R307" s="96">
        <f t="shared" si="9"/>
        <v>0</v>
      </c>
    </row>
    <row r="308" spans="1:18" s="9" customFormat="1" ht="12" outlineLevel="2" x14ac:dyDescent="0.2">
      <c r="A308" s="90">
        <v>19</v>
      </c>
      <c r="B308" s="91"/>
      <c r="C308" s="92" t="s">
        <v>409</v>
      </c>
      <c r="D308" s="93" t="s">
        <v>388</v>
      </c>
      <c r="E308" s="91" t="s">
        <v>344</v>
      </c>
      <c r="F308" s="94">
        <v>2</v>
      </c>
      <c r="G308" s="95">
        <v>0</v>
      </c>
      <c r="H308" s="94">
        <f t="shared" si="5"/>
        <v>2</v>
      </c>
      <c r="I308" s="95"/>
      <c r="J308" s="96"/>
      <c r="K308" s="132" t="s">
        <v>789</v>
      </c>
      <c r="L308" s="97"/>
      <c r="M308" s="98">
        <f t="shared" si="6"/>
        <v>0</v>
      </c>
      <c r="N308" s="97"/>
      <c r="O308" s="98">
        <f t="shared" si="7"/>
        <v>0</v>
      </c>
      <c r="P308" s="96">
        <v>21</v>
      </c>
      <c r="Q308" s="96">
        <f t="shared" si="8"/>
        <v>0</v>
      </c>
      <c r="R308" s="96">
        <f t="shared" si="9"/>
        <v>0</v>
      </c>
    </row>
    <row r="309" spans="1:18" s="9" customFormat="1" ht="12" outlineLevel="2" x14ac:dyDescent="0.2">
      <c r="A309" s="90">
        <v>20</v>
      </c>
      <c r="B309" s="91"/>
      <c r="C309" s="92" t="s">
        <v>410</v>
      </c>
      <c r="D309" s="93" t="s">
        <v>390</v>
      </c>
      <c r="E309" s="91" t="s">
        <v>344</v>
      </c>
      <c r="F309" s="94">
        <v>2</v>
      </c>
      <c r="G309" s="95">
        <v>0</v>
      </c>
      <c r="H309" s="94">
        <f t="shared" si="5"/>
        <v>2</v>
      </c>
      <c r="I309" s="95"/>
      <c r="J309" s="96"/>
      <c r="K309" s="132" t="s">
        <v>789</v>
      </c>
      <c r="L309" s="97"/>
      <c r="M309" s="98">
        <f t="shared" si="6"/>
        <v>0</v>
      </c>
      <c r="N309" s="97"/>
      <c r="O309" s="98">
        <f t="shared" si="7"/>
        <v>0</v>
      </c>
      <c r="P309" s="96">
        <v>21</v>
      </c>
      <c r="Q309" s="96">
        <f t="shared" si="8"/>
        <v>0</v>
      </c>
      <c r="R309" s="96">
        <f t="shared" si="9"/>
        <v>0</v>
      </c>
    </row>
    <row r="310" spans="1:18" s="9" customFormat="1" ht="24" outlineLevel="2" x14ac:dyDescent="0.2">
      <c r="A310" s="90">
        <v>21</v>
      </c>
      <c r="B310" s="91"/>
      <c r="C310" s="92" t="s">
        <v>411</v>
      </c>
      <c r="D310" s="93" t="s">
        <v>386</v>
      </c>
      <c r="E310" s="91" t="s">
        <v>344</v>
      </c>
      <c r="F310" s="94">
        <v>1</v>
      </c>
      <c r="G310" s="95">
        <v>0</v>
      </c>
      <c r="H310" s="94">
        <f t="shared" si="5"/>
        <v>1</v>
      </c>
      <c r="I310" s="95"/>
      <c r="J310" s="96"/>
      <c r="K310" s="132" t="s">
        <v>789</v>
      </c>
      <c r="L310" s="97"/>
      <c r="M310" s="98">
        <f t="shared" si="6"/>
        <v>0</v>
      </c>
      <c r="N310" s="97"/>
      <c r="O310" s="98">
        <f t="shared" si="7"/>
        <v>0</v>
      </c>
      <c r="P310" s="96">
        <v>21</v>
      </c>
      <c r="Q310" s="96">
        <f t="shared" si="8"/>
        <v>0</v>
      </c>
      <c r="R310" s="96">
        <f t="shared" si="9"/>
        <v>0</v>
      </c>
    </row>
    <row r="311" spans="1:18" s="9" customFormat="1" ht="12" outlineLevel="2" x14ac:dyDescent="0.2">
      <c r="A311" s="90">
        <v>22</v>
      </c>
      <c r="B311" s="91"/>
      <c r="C311" s="92" t="s">
        <v>412</v>
      </c>
      <c r="D311" s="93" t="s">
        <v>388</v>
      </c>
      <c r="E311" s="91" t="s">
        <v>344</v>
      </c>
      <c r="F311" s="94">
        <v>1</v>
      </c>
      <c r="G311" s="95">
        <v>0</v>
      </c>
      <c r="H311" s="94">
        <f t="shared" si="5"/>
        <v>1</v>
      </c>
      <c r="I311" s="95"/>
      <c r="J311" s="96"/>
      <c r="K311" s="132" t="s">
        <v>789</v>
      </c>
      <c r="L311" s="97"/>
      <c r="M311" s="98">
        <f t="shared" si="6"/>
        <v>0</v>
      </c>
      <c r="N311" s="97"/>
      <c r="O311" s="98">
        <f t="shared" si="7"/>
        <v>0</v>
      </c>
      <c r="P311" s="96">
        <v>21</v>
      </c>
      <c r="Q311" s="96">
        <f t="shared" si="8"/>
        <v>0</v>
      </c>
      <c r="R311" s="96">
        <f t="shared" si="9"/>
        <v>0</v>
      </c>
    </row>
    <row r="312" spans="1:18" s="9" customFormat="1" ht="12" outlineLevel="2" x14ac:dyDescent="0.2">
      <c r="A312" s="90">
        <v>23</v>
      </c>
      <c r="B312" s="91"/>
      <c r="C312" s="92" t="s">
        <v>413</v>
      </c>
      <c r="D312" s="93" t="s">
        <v>390</v>
      </c>
      <c r="E312" s="91" t="s">
        <v>344</v>
      </c>
      <c r="F312" s="94">
        <v>1</v>
      </c>
      <c r="G312" s="95">
        <v>0</v>
      </c>
      <c r="H312" s="94">
        <f t="shared" si="5"/>
        <v>1</v>
      </c>
      <c r="I312" s="95"/>
      <c r="J312" s="96"/>
      <c r="K312" s="132" t="s">
        <v>789</v>
      </c>
      <c r="L312" s="97"/>
      <c r="M312" s="98">
        <f t="shared" si="6"/>
        <v>0</v>
      </c>
      <c r="N312" s="97"/>
      <c r="O312" s="98">
        <f t="shared" si="7"/>
        <v>0</v>
      </c>
      <c r="P312" s="96">
        <v>21</v>
      </c>
      <c r="Q312" s="96">
        <f t="shared" si="8"/>
        <v>0</v>
      </c>
      <c r="R312" s="96">
        <f t="shared" si="9"/>
        <v>0</v>
      </c>
    </row>
    <row r="313" spans="1:18" s="9" customFormat="1" ht="24" outlineLevel="2" x14ac:dyDescent="0.2">
      <c r="A313" s="90">
        <v>24</v>
      </c>
      <c r="B313" s="91"/>
      <c r="C313" s="92" t="s">
        <v>414</v>
      </c>
      <c r="D313" s="93" t="s">
        <v>415</v>
      </c>
      <c r="E313" s="91" t="s">
        <v>344</v>
      </c>
      <c r="F313" s="94">
        <v>1</v>
      </c>
      <c r="G313" s="95">
        <v>0</v>
      </c>
      <c r="H313" s="94">
        <f t="shared" si="5"/>
        <v>1</v>
      </c>
      <c r="I313" s="95"/>
      <c r="J313" s="96"/>
      <c r="K313" s="132" t="s">
        <v>789</v>
      </c>
      <c r="L313" s="97"/>
      <c r="M313" s="98">
        <f t="shared" si="6"/>
        <v>0</v>
      </c>
      <c r="N313" s="97"/>
      <c r="O313" s="98">
        <f t="shared" si="7"/>
        <v>0</v>
      </c>
      <c r="P313" s="96">
        <v>21</v>
      </c>
      <c r="Q313" s="96">
        <f t="shared" si="8"/>
        <v>0</v>
      </c>
      <c r="R313" s="96">
        <f t="shared" si="9"/>
        <v>0</v>
      </c>
    </row>
    <row r="314" spans="1:18" s="9" customFormat="1" ht="12" outlineLevel="2" x14ac:dyDescent="0.2">
      <c r="A314" s="90">
        <v>25</v>
      </c>
      <c r="B314" s="91"/>
      <c r="C314" s="92" t="s">
        <v>416</v>
      </c>
      <c r="D314" s="93" t="s">
        <v>388</v>
      </c>
      <c r="E314" s="91" t="s">
        <v>344</v>
      </c>
      <c r="F314" s="94">
        <v>1</v>
      </c>
      <c r="G314" s="95">
        <v>0</v>
      </c>
      <c r="H314" s="94">
        <f t="shared" si="5"/>
        <v>1</v>
      </c>
      <c r="I314" s="95"/>
      <c r="J314" s="96"/>
      <c r="K314" s="132" t="s">
        <v>789</v>
      </c>
      <c r="L314" s="97"/>
      <c r="M314" s="98">
        <f t="shared" si="6"/>
        <v>0</v>
      </c>
      <c r="N314" s="97"/>
      <c r="O314" s="98">
        <f t="shared" si="7"/>
        <v>0</v>
      </c>
      <c r="P314" s="96">
        <v>21</v>
      </c>
      <c r="Q314" s="96">
        <f t="shared" si="8"/>
        <v>0</v>
      </c>
      <c r="R314" s="96">
        <f t="shared" si="9"/>
        <v>0</v>
      </c>
    </row>
    <row r="315" spans="1:18" s="9" customFormat="1" ht="12" outlineLevel="2" x14ac:dyDescent="0.2">
      <c r="A315" s="90">
        <v>26</v>
      </c>
      <c r="B315" s="91"/>
      <c r="C315" s="92" t="s">
        <v>417</v>
      </c>
      <c r="D315" s="93" t="s">
        <v>390</v>
      </c>
      <c r="E315" s="91" t="s">
        <v>344</v>
      </c>
      <c r="F315" s="94">
        <v>1</v>
      </c>
      <c r="G315" s="95">
        <v>0</v>
      </c>
      <c r="H315" s="94">
        <f t="shared" si="5"/>
        <v>1</v>
      </c>
      <c r="I315" s="95"/>
      <c r="J315" s="96"/>
      <c r="K315" s="132" t="s">
        <v>789</v>
      </c>
      <c r="L315" s="97"/>
      <c r="M315" s="98">
        <f t="shared" si="6"/>
        <v>0</v>
      </c>
      <c r="N315" s="97"/>
      <c r="O315" s="98">
        <f t="shared" si="7"/>
        <v>0</v>
      </c>
      <c r="P315" s="96">
        <v>21</v>
      </c>
      <c r="Q315" s="96">
        <f t="shared" si="8"/>
        <v>0</v>
      </c>
      <c r="R315" s="96">
        <f t="shared" si="9"/>
        <v>0</v>
      </c>
    </row>
    <row r="316" spans="1:18" s="9" customFormat="1" ht="24" outlineLevel="2" x14ac:dyDescent="0.2">
      <c r="A316" s="90">
        <v>27</v>
      </c>
      <c r="B316" s="91"/>
      <c r="C316" s="92" t="s">
        <v>418</v>
      </c>
      <c r="D316" s="93" t="s">
        <v>415</v>
      </c>
      <c r="E316" s="91" t="s">
        <v>344</v>
      </c>
      <c r="F316" s="94">
        <v>1</v>
      </c>
      <c r="G316" s="95">
        <v>0</v>
      </c>
      <c r="H316" s="94">
        <f t="shared" si="5"/>
        <v>1</v>
      </c>
      <c r="I316" s="95"/>
      <c r="J316" s="96"/>
      <c r="K316" s="132" t="s">
        <v>789</v>
      </c>
      <c r="L316" s="97"/>
      <c r="M316" s="98">
        <f t="shared" si="6"/>
        <v>0</v>
      </c>
      <c r="N316" s="97"/>
      <c r="O316" s="98">
        <f t="shared" si="7"/>
        <v>0</v>
      </c>
      <c r="P316" s="96">
        <v>21</v>
      </c>
      <c r="Q316" s="96">
        <f t="shared" si="8"/>
        <v>0</v>
      </c>
      <c r="R316" s="96">
        <f t="shared" si="9"/>
        <v>0</v>
      </c>
    </row>
    <row r="317" spans="1:18" s="9" customFormat="1" ht="12" outlineLevel="2" x14ac:dyDescent="0.2">
      <c r="A317" s="90">
        <v>28</v>
      </c>
      <c r="B317" s="91"/>
      <c r="C317" s="92" t="s">
        <v>419</v>
      </c>
      <c r="D317" s="93" t="s">
        <v>388</v>
      </c>
      <c r="E317" s="91" t="s">
        <v>344</v>
      </c>
      <c r="F317" s="94">
        <v>1</v>
      </c>
      <c r="G317" s="95">
        <v>0</v>
      </c>
      <c r="H317" s="94">
        <f t="shared" si="5"/>
        <v>1</v>
      </c>
      <c r="I317" s="95"/>
      <c r="J317" s="96"/>
      <c r="K317" s="132" t="s">
        <v>789</v>
      </c>
      <c r="L317" s="97"/>
      <c r="M317" s="98">
        <f t="shared" si="6"/>
        <v>0</v>
      </c>
      <c r="N317" s="97"/>
      <c r="O317" s="98">
        <f t="shared" si="7"/>
        <v>0</v>
      </c>
      <c r="P317" s="96">
        <v>21</v>
      </c>
      <c r="Q317" s="96">
        <f t="shared" si="8"/>
        <v>0</v>
      </c>
      <c r="R317" s="96">
        <f t="shared" si="9"/>
        <v>0</v>
      </c>
    </row>
    <row r="318" spans="1:18" s="9" customFormat="1" ht="12" outlineLevel="2" x14ac:dyDescent="0.2">
      <c r="A318" s="90">
        <v>29</v>
      </c>
      <c r="B318" s="91"/>
      <c r="C318" s="92" t="s">
        <v>420</v>
      </c>
      <c r="D318" s="93" t="s">
        <v>390</v>
      </c>
      <c r="E318" s="91" t="s">
        <v>344</v>
      </c>
      <c r="F318" s="94">
        <v>1</v>
      </c>
      <c r="G318" s="95">
        <v>0</v>
      </c>
      <c r="H318" s="94">
        <f t="shared" si="5"/>
        <v>1</v>
      </c>
      <c r="I318" s="95"/>
      <c r="J318" s="96"/>
      <c r="K318" s="132" t="s">
        <v>789</v>
      </c>
      <c r="L318" s="97"/>
      <c r="M318" s="98">
        <f t="shared" si="6"/>
        <v>0</v>
      </c>
      <c r="N318" s="97"/>
      <c r="O318" s="98">
        <f t="shared" si="7"/>
        <v>0</v>
      </c>
      <c r="P318" s="96">
        <v>21</v>
      </c>
      <c r="Q318" s="96">
        <f t="shared" si="8"/>
        <v>0</v>
      </c>
      <c r="R318" s="96">
        <f t="shared" si="9"/>
        <v>0</v>
      </c>
    </row>
    <row r="319" spans="1:18" s="9" customFormat="1" ht="24" outlineLevel="2" x14ac:dyDescent="0.2">
      <c r="A319" s="90">
        <v>30</v>
      </c>
      <c r="B319" s="91"/>
      <c r="C319" s="92" t="s">
        <v>421</v>
      </c>
      <c r="D319" s="93" t="s">
        <v>415</v>
      </c>
      <c r="E319" s="91" t="s">
        <v>344</v>
      </c>
      <c r="F319" s="94">
        <v>1</v>
      </c>
      <c r="G319" s="95">
        <v>0</v>
      </c>
      <c r="H319" s="94">
        <f t="shared" si="5"/>
        <v>1</v>
      </c>
      <c r="I319" s="95"/>
      <c r="J319" s="96"/>
      <c r="K319" s="132" t="s">
        <v>789</v>
      </c>
      <c r="L319" s="97"/>
      <c r="M319" s="98">
        <f t="shared" si="6"/>
        <v>0</v>
      </c>
      <c r="N319" s="97"/>
      <c r="O319" s="98">
        <f t="shared" si="7"/>
        <v>0</v>
      </c>
      <c r="P319" s="96">
        <v>21</v>
      </c>
      <c r="Q319" s="96">
        <f t="shared" si="8"/>
        <v>0</v>
      </c>
      <c r="R319" s="96">
        <f t="shared" si="9"/>
        <v>0</v>
      </c>
    </row>
    <row r="320" spans="1:18" s="9" customFormat="1" ht="12" outlineLevel="2" x14ac:dyDescent="0.2">
      <c r="A320" s="90">
        <v>31</v>
      </c>
      <c r="B320" s="91"/>
      <c r="C320" s="92" t="s">
        <v>422</v>
      </c>
      <c r="D320" s="93" t="s">
        <v>388</v>
      </c>
      <c r="E320" s="91" t="s">
        <v>344</v>
      </c>
      <c r="F320" s="94">
        <v>1</v>
      </c>
      <c r="G320" s="95">
        <v>0</v>
      </c>
      <c r="H320" s="94">
        <f t="shared" si="5"/>
        <v>1</v>
      </c>
      <c r="I320" s="95"/>
      <c r="J320" s="96"/>
      <c r="K320" s="132" t="s">
        <v>789</v>
      </c>
      <c r="L320" s="97"/>
      <c r="M320" s="98">
        <f t="shared" si="6"/>
        <v>0</v>
      </c>
      <c r="N320" s="97"/>
      <c r="O320" s="98">
        <f t="shared" si="7"/>
        <v>0</v>
      </c>
      <c r="P320" s="96">
        <v>21</v>
      </c>
      <c r="Q320" s="96">
        <f t="shared" si="8"/>
        <v>0</v>
      </c>
      <c r="R320" s="96">
        <f t="shared" si="9"/>
        <v>0</v>
      </c>
    </row>
    <row r="321" spans="1:18" s="9" customFormat="1" ht="12" outlineLevel="2" x14ac:dyDescent="0.2">
      <c r="A321" s="90">
        <v>32</v>
      </c>
      <c r="B321" s="91"/>
      <c r="C321" s="92" t="s">
        <v>423</v>
      </c>
      <c r="D321" s="93" t="s">
        <v>390</v>
      </c>
      <c r="E321" s="91" t="s">
        <v>344</v>
      </c>
      <c r="F321" s="94">
        <v>1</v>
      </c>
      <c r="G321" s="95">
        <v>0</v>
      </c>
      <c r="H321" s="94">
        <f t="shared" si="5"/>
        <v>1</v>
      </c>
      <c r="I321" s="95"/>
      <c r="J321" s="96"/>
      <c r="K321" s="132" t="s">
        <v>789</v>
      </c>
      <c r="L321" s="97"/>
      <c r="M321" s="98">
        <f t="shared" si="6"/>
        <v>0</v>
      </c>
      <c r="N321" s="97"/>
      <c r="O321" s="98">
        <f t="shared" si="7"/>
        <v>0</v>
      </c>
      <c r="P321" s="96">
        <v>21</v>
      </c>
      <c r="Q321" s="96">
        <f t="shared" si="8"/>
        <v>0</v>
      </c>
      <c r="R321" s="96">
        <f t="shared" si="9"/>
        <v>0</v>
      </c>
    </row>
    <row r="322" spans="1:18" s="9" customFormat="1" ht="24" outlineLevel="2" x14ac:dyDescent="0.2">
      <c r="A322" s="90">
        <v>33</v>
      </c>
      <c r="B322" s="91"/>
      <c r="C322" s="92" t="s">
        <v>424</v>
      </c>
      <c r="D322" s="93" t="s">
        <v>415</v>
      </c>
      <c r="E322" s="91" t="s">
        <v>344</v>
      </c>
      <c r="F322" s="94">
        <v>1</v>
      </c>
      <c r="G322" s="95">
        <v>0</v>
      </c>
      <c r="H322" s="94">
        <f t="shared" si="5"/>
        <v>1</v>
      </c>
      <c r="I322" s="95"/>
      <c r="J322" s="96"/>
      <c r="K322" s="132" t="s">
        <v>789</v>
      </c>
      <c r="L322" s="97"/>
      <c r="M322" s="98">
        <f t="shared" si="6"/>
        <v>0</v>
      </c>
      <c r="N322" s="97"/>
      <c r="O322" s="98">
        <f t="shared" si="7"/>
        <v>0</v>
      </c>
      <c r="P322" s="96">
        <v>21</v>
      </c>
      <c r="Q322" s="96">
        <f t="shared" si="8"/>
        <v>0</v>
      </c>
      <c r="R322" s="96">
        <f t="shared" si="9"/>
        <v>0</v>
      </c>
    </row>
    <row r="323" spans="1:18" s="9" customFormat="1" ht="12" outlineLevel="2" x14ac:dyDescent="0.2">
      <c r="A323" s="90">
        <v>34</v>
      </c>
      <c r="B323" s="91"/>
      <c r="C323" s="92" t="s">
        <v>425</v>
      </c>
      <c r="D323" s="93" t="s">
        <v>388</v>
      </c>
      <c r="E323" s="91" t="s">
        <v>344</v>
      </c>
      <c r="F323" s="94">
        <v>1</v>
      </c>
      <c r="G323" s="95">
        <v>0</v>
      </c>
      <c r="H323" s="94">
        <f t="shared" si="5"/>
        <v>1</v>
      </c>
      <c r="I323" s="95"/>
      <c r="J323" s="96"/>
      <c r="K323" s="132" t="s">
        <v>789</v>
      </c>
      <c r="L323" s="97"/>
      <c r="M323" s="98">
        <f t="shared" si="6"/>
        <v>0</v>
      </c>
      <c r="N323" s="97"/>
      <c r="O323" s="98">
        <f t="shared" si="7"/>
        <v>0</v>
      </c>
      <c r="P323" s="96">
        <v>21</v>
      </c>
      <c r="Q323" s="96">
        <f t="shared" si="8"/>
        <v>0</v>
      </c>
      <c r="R323" s="96">
        <f t="shared" si="9"/>
        <v>0</v>
      </c>
    </row>
    <row r="324" spans="1:18" s="9" customFormat="1" ht="12" outlineLevel="2" x14ac:dyDescent="0.2">
      <c r="A324" s="90">
        <v>35</v>
      </c>
      <c r="B324" s="91"/>
      <c r="C324" s="92" t="s">
        <v>426</v>
      </c>
      <c r="D324" s="93" t="s">
        <v>427</v>
      </c>
      <c r="E324" s="91" t="s">
        <v>344</v>
      </c>
      <c r="F324" s="94">
        <v>1</v>
      </c>
      <c r="G324" s="95">
        <v>0</v>
      </c>
      <c r="H324" s="94">
        <f t="shared" si="5"/>
        <v>1</v>
      </c>
      <c r="I324" s="95"/>
      <c r="J324" s="96"/>
      <c r="K324" s="132" t="s">
        <v>789</v>
      </c>
      <c r="L324" s="97"/>
      <c r="M324" s="98">
        <f t="shared" si="6"/>
        <v>0</v>
      </c>
      <c r="N324" s="97"/>
      <c r="O324" s="98">
        <f t="shared" si="7"/>
        <v>0</v>
      </c>
      <c r="P324" s="96">
        <v>21</v>
      </c>
      <c r="Q324" s="96">
        <f t="shared" si="8"/>
        <v>0</v>
      </c>
      <c r="R324" s="96">
        <f t="shared" si="9"/>
        <v>0</v>
      </c>
    </row>
    <row r="325" spans="1:18" s="9" customFormat="1" ht="24" outlineLevel="2" x14ac:dyDescent="0.2">
      <c r="A325" s="90">
        <v>36</v>
      </c>
      <c r="B325" s="91"/>
      <c r="C325" s="92" t="s">
        <v>428</v>
      </c>
      <c r="D325" s="93" t="s">
        <v>429</v>
      </c>
      <c r="E325" s="91" t="s">
        <v>344</v>
      </c>
      <c r="F325" s="94">
        <v>1</v>
      </c>
      <c r="G325" s="95">
        <v>0</v>
      </c>
      <c r="H325" s="94">
        <f t="shared" si="5"/>
        <v>1</v>
      </c>
      <c r="I325" s="95"/>
      <c r="J325" s="96"/>
      <c r="K325" s="132" t="s">
        <v>789</v>
      </c>
      <c r="L325" s="97"/>
      <c r="M325" s="98">
        <f t="shared" si="6"/>
        <v>0</v>
      </c>
      <c r="N325" s="97"/>
      <c r="O325" s="98">
        <f t="shared" si="7"/>
        <v>0</v>
      </c>
      <c r="P325" s="96">
        <v>21</v>
      </c>
      <c r="Q325" s="96">
        <f t="shared" si="8"/>
        <v>0</v>
      </c>
      <c r="R325" s="96">
        <f t="shared" si="9"/>
        <v>0</v>
      </c>
    </row>
    <row r="326" spans="1:18" s="9" customFormat="1" ht="24" outlineLevel="2" x14ac:dyDescent="0.2">
      <c r="A326" s="90">
        <v>37</v>
      </c>
      <c r="B326" s="91"/>
      <c r="C326" s="92" t="s">
        <v>430</v>
      </c>
      <c r="D326" s="93" t="s">
        <v>386</v>
      </c>
      <c r="E326" s="91" t="s">
        <v>344</v>
      </c>
      <c r="F326" s="94">
        <v>1</v>
      </c>
      <c r="G326" s="95">
        <v>0</v>
      </c>
      <c r="H326" s="94">
        <f t="shared" si="5"/>
        <v>1</v>
      </c>
      <c r="I326" s="95"/>
      <c r="J326" s="96"/>
      <c r="K326" s="132" t="s">
        <v>789</v>
      </c>
      <c r="L326" s="97"/>
      <c r="M326" s="98">
        <f t="shared" si="6"/>
        <v>0</v>
      </c>
      <c r="N326" s="97"/>
      <c r="O326" s="98">
        <f t="shared" si="7"/>
        <v>0</v>
      </c>
      <c r="P326" s="96">
        <v>21</v>
      </c>
      <c r="Q326" s="96">
        <f t="shared" si="8"/>
        <v>0</v>
      </c>
      <c r="R326" s="96">
        <f t="shared" si="9"/>
        <v>0</v>
      </c>
    </row>
    <row r="327" spans="1:18" s="9" customFormat="1" ht="12" outlineLevel="2" x14ac:dyDescent="0.2">
      <c r="A327" s="90">
        <v>38</v>
      </c>
      <c r="B327" s="91"/>
      <c r="C327" s="92" t="s">
        <v>431</v>
      </c>
      <c r="D327" s="93" t="s">
        <v>388</v>
      </c>
      <c r="E327" s="91" t="s">
        <v>344</v>
      </c>
      <c r="F327" s="94">
        <v>1</v>
      </c>
      <c r="G327" s="95">
        <v>0</v>
      </c>
      <c r="H327" s="94">
        <f t="shared" si="5"/>
        <v>1</v>
      </c>
      <c r="I327" s="95"/>
      <c r="J327" s="96"/>
      <c r="K327" s="132" t="s">
        <v>789</v>
      </c>
      <c r="L327" s="97"/>
      <c r="M327" s="98">
        <f t="shared" si="6"/>
        <v>0</v>
      </c>
      <c r="N327" s="97"/>
      <c r="O327" s="98">
        <f t="shared" si="7"/>
        <v>0</v>
      </c>
      <c r="P327" s="96">
        <v>21</v>
      </c>
      <c r="Q327" s="96">
        <f t="shared" si="8"/>
        <v>0</v>
      </c>
      <c r="R327" s="96">
        <f t="shared" si="9"/>
        <v>0</v>
      </c>
    </row>
    <row r="328" spans="1:18" s="9" customFormat="1" ht="12" outlineLevel="2" x14ac:dyDescent="0.2">
      <c r="A328" s="90">
        <v>39</v>
      </c>
      <c r="B328" s="91"/>
      <c r="C328" s="92" t="s">
        <v>432</v>
      </c>
      <c r="D328" s="93" t="s">
        <v>390</v>
      </c>
      <c r="E328" s="91" t="s">
        <v>344</v>
      </c>
      <c r="F328" s="94">
        <v>1</v>
      </c>
      <c r="G328" s="95">
        <v>0</v>
      </c>
      <c r="H328" s="94">
        <f t="shared" si="5"/>
        <v>1</v>
      </c>
      <c r="I328" s="95"/>
      <c r="J328" s="96"/>
      <c r="K328" s="132" t="s">
        <v>789</v>
      </c>
      <c r="L328" s="97"/>
      <c r="M328" s="98">
        <f t="shared" si="6"/>
        <v>0</v>
      </c>
      <c r="N328" s="97"/>
      <c r="O328" s="98">
        <f t="shared" si="7"/>
        <v>0</v>
      </c>
      <c r="P328" s="96">
        <v>21</v>
      </c>
      <c r="Q328" s="96">
        <f t="shared" si="8"/>
        <v>0</v>
      </c>
      <c r="R328" s="96">
        <f t="shared" si="9"/>
        <v>0</v>
      </c>
    </row>
    <row r="329" spans="1:18" s="9" customFormat="1" ht="24" outlineLevel="2" x14ac:dyDescent="0.2">
      <c r="A329" s="90">
        <v>40</v>
      </c>
      <c r="B329" s="91" t="s">
        <v>68</v>
      </c>
      <c r="C329" s="92" t="s">
        <v>381</v>
      </c>
      <c r="D329" s="93" t="s">
        <v>382</v>
      </c>
      <c r="E329" s="91" t="s">
        <v>341</v>
      </c>
      <c r="F329" s="94">
        <f>SUM(J290:J328)/100</f>
        <v>0</v>
      </c>
      <c r="G329" s="95">
        <v>0</v>
      </c>
      <c r="H329" s="94">
        <f>F329*(1+G329/100)</f>
        <v>0</v>
      </c>
      <c r="I329" s="95"/>
      <c r="J329" s="96"/>
      <c r="K329" s="132" t="s">
        <v>788</v>
      </c>
      <c r="L329" s="97"/>
      <c r="M329" s="98">
        <f>H329*L329</f>
        <v>0</v>
      </c>
      <c r="N329" s="97"/>
      <c r="O329" s="98">
        <f>H329*N329</f>
        <v>0</v>
      </c>
      <c r="P329" s="96">
        <v>21</v>
      </c>
      <c r="Q329" s="96">
        <f>J329*(P329/100)</f>
        <v>0</v>
      </c>
      <c r="R329" s="96">
        <f>J329+Q329</f>
        <v>0</v>
      </c>
    </row>
    <row r="330" spans="1:18" s="11" customFormat="1" ht="12.75" customHeight="1" outlineLevel="2" x14ac:dyDescent="0.3">
      <c r="A330" s="108"/>
      <c r="B330" s="109"/>
      <c r="C330" s="109"/>
      <c r="D330" s="110"/>
      <c r="E330" s="109"/>
      <c r="F330" s="111"/>
      <c r="G330" s="112"/>
      <c r="H330" s="111"/>
      <c r="I330" s="112"/>
      <c r="J330" s="113"/>
      <c r="K330" s="134"/>
      <c r="L330" s="114"/>
      <c r="M330" s="112"/>
      <c r="N330" s="112"/>
      <c r="O330" s="112"/>
      <c r="P330" s="115" t="s">
        <v>17</v>
      </c>
      <c r="Q330" s="112"/>
      <c r="R330" s="112"/>
    </row>
    <row r="331" spans="1:18" s="8" customFormat="1" ht="16.5" customHeight="1" outlineLevel="1" x14ac:dyDescent="0.2">
      <c r="A331" s="82"/>
      <c r="B331" s="61"/>
      <c r="C331" s="83"/>
      <c r="D331" s="83" t="s">
        <v>39</v>
      </c>
      <c r="E331" s="61"/>
      <c r="F331" s="84"/>
      <c r="G331" s="85"/>
      <c r="H331" s="84"/>
      <c r="I331" s="85"/>
      <c r="J331" s="86"/>
      <c r="K331" s="131"/>
      <c r="L331" s="87"/>
      <c r="M331" s="88">
        <f>SUBTOTAL(9,M332:M346)</f>
        <v>0</v>
      </c>
      <c r="N331" s="85"/>
      <c r="O331" s="88">
        <f>SUBTOTAL(9,O332:O346)</f>
        <v>0</v>
      </c>
      <c r="P331" s="89" t="s">
        <v>17</v>
      </c>
      <c r="Q331" s="86">
        <f>SUBTOTAL(9,Q332:Q346)</f>
        <v>0</v>
      </c>
      <c r="R331" s="86">
        <f>SUBTOTAL(9,R332:R346)</f>
        <v>0</v>
      </c>
    </row>
    <row r="332" spans="1:18" s="9" customFormat="1" ht="36" outlineLevel="2" x14ac:dyDescent="0.2">
      <c r="A332" s="90">
        <v>1</v>
      </c>
      <c r="B332" s="91" t="s">
        <v>68</v>
      </c>
      <c r="C332" s="92" t="s">
        <v>433</v>
      </c>
      <c r="D332" s="93" t="s">
        <v>434</v>
      </c>
      <c r="E332" s="91" t="s">
        <v>344</v>
      </c>
      <c r="F332" s="94">
        <v>7</v>
      </c>
      <c r="G332" s="95">
        <v>0</v>
      </c>
      <c r="H332" s="94">
        <f>F332*(1+G332/100)</f>
        <v>7</v>
      </c>
      <c r="I332" s="95"/>
      <c r="J332" s="96"/>
      <c r="K332" s="132" t="s">
        <v>789</v>
      </c>
      <c r="L332" s="97"/>
      <c r="M332" s="98">
        <f>H332*L332</f>
        <v>0</v>
      </c>
      <c r="N332" s="97"/>
      <c r="O332" s="98">
        <f>H332*N332</f>
        <v>0</v>
      </c>
      <c r="P332" s="96">
        <v>21</v>
      </c>
      <c r="Q332" s="96">
        <f>J332*(P332/100)</f>
        <v>0</v>
      </c>
      <c r="R332" s="96">
        <f>J332+Q332</f>
        <v>0</v>
      </c>
    </row>
    <row r="333" spans="1:18" s="9" customFormat="1" ht="24" outlineLevel="2" x14ac:dyDescent="0.2">
      <c r="A333" s="90">
        <v>2</v>
      </c>
      <c r="B333" s="91" t="s">
        <v>68</v>
      </c>
      <c r="C333" s="92" t="s">
        <v>435</v>
      </c>
      <c r="D333" s="93" t="s">
        <v>436</v>
      </c>
      <c r="E333" s="91" t="s">
        <v>344</v>
      </c>
      <c r="F333" s="94">
        <v>7</v>
      </c>
      <c r="G333" s="95">
        <v>0</v>
      </c>
      <c r="H333" s="94">
        <f>F333*(1+G333/100)</f>
        <v>7</v>
      </c>
      <c r="I333" s="95"/>
      <c r="J333" s="96"/>
      <c r="K333" s="132" t="s">
        <v>789</v>
      </c>
      <c r="L333" s="97"/>
      <c r="M333" s="98">
        <f>H333*L333</f>
        <v>0</v>
      </c>
      <c r="N333" s="97"/>
      <c r="O333" s="98">
        <f>H333*N333</f>
        <v>0</v>
      </c>
      <c r="P333" s="96">
        <v>21</v>
      </c>
      <c r="Q333" s="96">
        <f>J333*(P333/100)</f>
        <v>0</v>
      </c>
      <c r="R333" s="96">
        <f>J333+Q333</f>
        <v>0</v>
      </c>
    </row>
    <row r="334" spans="1:18" s="9" customFormat="1" ht="24" outlineLevel="2" x14ac:dyDescent="0.2">
      <c r="A334" s="90">
        <v>3</v>
      </c>
      <c r="B334" s="91" t="s">
        <v>68</v>
      </c>
      <c r="C334" s="92" t="s">
        <v>437</v>
      </c>
      <c r="D334" s="93" t="s">
        <v>438</v>
      </c>
      <c r="E334" s="91" t="s">
        <v>84</v>
      </c>
      <c r="F334" s="94">
        <v>18.98</v>
      </c>
      <c r="G334" s="95">
        <v>0</v>
      </c>
      <c r="H334" s="94">
        <f>F334*(1+G334/100)</f>
        <v>18.98</v>
      </c>
      <c r="I334" s="95"/>
      <c r="J334" s="96"/>
      <c r="K334" s="132" t="s">
        <v>789</v>
      </c>
      <c r="L334" s="97"/>
      <c r="M334" s="98">
        <f>H334*L334</f>
        <v>0</v>
      </c>
      <c r="N334" s="97"/>
      <c r="O334" s="98">
        <f>H334*N334</f>
        <v>0</v>
      </c>
      <c r="P334" s="96">
        <v>21</v>
      </c>
      <c r="Q334" s="96">
        <f>J334*(P334/100)</f>
        <v>0</v>
      </c>
      <c r="R334" s="96">
        <f>J334+Q334</f>
        <v>0</v>
      </c>
    </row>
    <row r="335" spans="1:18" s="10" customFormat="1" ht="11.25" outlineLevel="3" x14ac:dyDescent="0.3">
      <c r="A335" s="99"/>
      <c r="B335" s="100"/>
      <c r="C335" s="100"/>
      <c r="D335" s="101" t="s">
        <v>439</v>
      </c>
      <c r="E335" s="100"/>
      <c r="F335" s="102"/>
      <c r="G335" s="103"/>
      <c r="H335" s="104"/>
      <c r="I335" s="103"/>
      <c r="J335" s="105"/>
      <c r="K335" s="133"/>
      <c r="L335" s="106"/>
      <c r="M335" s="103"/>
      <c r="N335" s="103"/>
      <c r="O335" s="103"/>
      <c r="P335" s="107" t="s">
        <v>17</v>
      </c>
      <c r="Q335" s="103"/>
      <c r="R335" s="103"/>
    </row>
    <row r="336" spans="1:18" s="10" customFormat="1" ht="11.25" outlineLevel="3" x14ac:dyDescent="0.3">
      <c r="A336" s="99"/>
      <c r="B336" s="100"/>
      <c r="C336" s="100"/>
      <c r="D336" s="101" t="s">
        <v>440</v>
      </c>
      <c r="E336" s="100"/>
      <c r="F336" s="102">
        <v>18.98</v>
      </c>
      <c r="G336" s="103"/>
      <c r="H336" s="104"/>
      <c r="I336" s="103"/>
      <c r="J336" s="105"/>
      <c r="K336" s="133"/>
      <c r="L336" s="106"/>
      <c r="M336" s="103"/>
      <c r="N336" s="103"/>
      <c r="O336" s="103"/>
      <c r="P336" s="107" t="s">
        <v>17</v>
      </c>
      <c r="Q336" s="103"/>
      <c r="R336" s="103"/>
    </row>
    <row r="337" spans="1:18" s="9" customFormat="1" ht="60" outlineLevel="2" x14ac:dyDescent="0.2">
      <c r="A337" s="90">
        <v>4</v>
      </c>
      <c r="B337" s="91" t="s">
        <v>68</v>
      </c>
      <c r="C337" s="92" t="s">
        <v>441</v>
      </c>
      <c r="D337" s="93" t="s">
        <v>442</v>
      </c>
      <c r="E337" s="91" t="s">
        <v>84</v>
      </c>
      <c r="F337" s="94">
        <v>30.89800000000001</v>
      </c>
      <c r="G337" s="95">
        <v>0</v>
      </c>
      <c r="H337" s="94">
        <f>F337*(1+G337/100)</f>
        <v>30.89800000000001</v>
      </c>
      <c r="I337" s="95"/>
      <c r="J337" s="96"/>
      <c r="K337" s="132" t="s">
        <v>789</v>
      </c>
      <c r="L337" s="97"/>
      <c r="M337" s="98">
        <f>H337*L337</f>
        <v>0</v>
      </c>
      <c r="N337" s="97"/>
      <c r="O337" s="98">
        <f>H337*N337</f>
        <v>0</v>
      </c>
      <c r="P337" s="96">
        <v>21</v>
      </c>
      <c r="Q337" s="96">
        <f>J337*(P337/100)</f>
        <v>0</v>
      </c>
      <c r="R337" s="96">
        <f>J337+Q337</f>
        <v>0</v>
      </c>
    </row>
    <row r="338" spans="1:18" s="10" customFormat="1" ht="11.25" outlineLevel="3" x14ac:dyDescent="0.3">
      <c r="A338" s="99"/>
      <c r="B338" s="100"/>
      <c r="C338" s="100"/>
      <c r="D338" s="101" t="s">
        <v>443</v>
      </c>
      <c r="E338" s="100"/>
      <c r="F338" s="102"/>
      <c r="G338" s="103"/>
      <c r="H338" s="104"/>
      <c r="I338" s="103"/>
      <c r="J338" s="105"/>
      <c r="K338" s="133"/>
      <c r="L338" s="106"/>
      <c r="M338" s="103"/>
      <c r="N338" s="103"/>
      <c r="O338" s="103"/>
      <c r="P338" s="107" t="s">
        <v>17</v>
      </c>
      <c r="Q338" s="103"/>
      <c r="R338" s="103"/>
    </row>
    <row r="339" spans="1:18" s="10" customFormat="1" ht="11.25" outlineLevel="3" x14ac:dyDescent="0.3">
      <c r="A339" s="99"/>
      <c r="B339" s="100"/>
      <c r="C339" s="100"/>
      <c r="D339" s="101" t="s">
        <v>444</v>
      </c>
      <c r="E339" s="100"/>
      <c r="F339" s="102">
        <f>(6.95+4.25)*(0.25+3.89+0.4+0.25)</f>
        <v>53.64800000000001</v>
      </c>
      <c r="G339" s="103"/>
      <c r="H339" s="104"/>
      <c r="I339" s="103"/>
      <c r="J339" s="105"/>
      <c r="K339" s="133"/>
      <c r="L339" s="106"/>
      <c r="M339" s="103"/>
      <c r="N339" s="103"/>
      <c r="O339" s="103"/>
      <c r="P339" s="107"/>
      <c r="Q339" s="103"/>
      <c r="R339" s="103"/>
    </row>
    <row r="340" spans="1:18" s="10" customFormat="1" ht="11.25" outlineLevel="3" x14ac:dyDescent="0.3">
      <c r="A340" s="99"/>
      <c r="B340" s="100"/>
      <c r="C340" s="100"/>
      <c r="D340" s="101" t="s">
        <v>445</v>
      </c>
      <c r="E340" s="100"/>
      <c r="F340" s="102">
        <f>-1.25*2.6*7</f>
        <v>-22.75</v>
      </c>
      <c r="G340" s="103"/>
      <c r="H340" s="104"/>
      <c r="I340" s="103"/>
      <c r="J340" s="105"/>
      <c r="K340" s="133"/>
      <c r="L340" s="106"/>
      <c r="M340" s="103"/>
      <c r="N340" s="103"/>
      <c r="O340" s="103"/>
      <c r="P340" s="107"/>
      <c r="Q340" s="103"/>
      <c r="R340" s="103"/>
    </row>
    <row r="341" spans="1:18" s="9" customFormat="1" ht="60" outlineLevel="2" x14ac:dyDescent="0.2">
      <c r="A341" s="90">
        <v>5</v>
      </c>
      <c r="B341" s="91" t="s">
        <v>68</v>
      </c>
      <c r="C341" s="92" t="s">
        <v>446</v>
      </c>
      <c r="D341" s="93" t="s">
        <v>447</v>
      </c>
      <c r="E341" s="91" t="s">
        <v>84</v>
      </c>
      <c r="F341" s="94">
        <v>19.46</v>
      </c>
      <c r="G341" s="95">
        <v>0</v>
      </c>
      <c r="H341" s="94">
        <f>F341*(1+G341/100)</f>
        <v>19.46</v>
      </c>
      <c r="I341" s="95"/>
      <c r="J341" s="96"/>
      <c r="K341" s="132" t="s">
        <v>789</v>
      </c>
      <c r="L341" s="97"/>
      <c r="M341" s="98">
        <f>H341*L341</f>
        <v>0</v>
      </c>
      <c r="N341" s="97"/>
      <c r="O341" s="98">
        <f>H341*N341</f>
        <v>0</v>
      </c>
      <c r="P341" s="96">
        <v>21</v>
      </c>
      <c r="Q341" s="96">
        <f>J341*(P341/100)</f>
        <v>0</v>
      </c>
      <c r="R341" s="96">
        <f>J341+Q341</f>
        <v>0</v>
      </c>
    </row>
    <row r="342" spans="1:18" s="10" customFormat="1" ht="11.25" outlineLevel="3" x14ac:dyDescent="0.3">
      <c r="A342" s="99"/>
      <c r="B342" s="100"/>
      <c r="C342" s="100"/>
      <c r="D342" s="101" t="s">
        <v>448</v>
      </c>
      <c r="E342" s="100"/>
      <c r="F342" s="102"/>
      <c r="G342" s="103"/>
      <c r="H342" s="104"/>
      <c r="I342" s="103"/>
      <c r="J342" s="105"/>
      <c r="K342" s="133"/>
      <c r="L342" s="106"/>
      <c r="M342" s="103"/>
      <c r="N342" s="103"/>
      <c r="O342" s="103"/>
      <c r="P342" s="107" t="s">
        <v>17</v>
      </c>
      <c r="Q342" s="103"/>
      <c r="R342" s="103"/>
    </row>
    <row r="343" spans="1:18" s="10" customFormat="1" ht="11.25" outlineLevel="3" x14ac:dyDescent="0.3">
      <c r="A343" s="99"/>
      <c r="B343" s="100"/>
      <c r="C343" s="100"/>
      <c r="D343" s="101" t="s">
        <v>449</v>
      </c>
      <c r="E343" s="100"/>
      <c r="F343" s="102">
        <v>19.46</v>
      </c>
      <c r="G343" s="103"/>
      <c r="H343" s="104"/>
      <c r="I343" s="103"/>
      <c r="J343" s="105"/>
      <c r="K343" s="133"/>
      <c r="L343" s="106"/>
      <c r="M343" s="103"/>
      <c r="N343" s="103"/>
      <c r="O343" s="103"/>
      <c r="P343" s="107"/>
      <c r="Q343" s="103"/>
      <c r="R343" s="103"/>
    </row>
    <row r="344" spans="1:18" s="9" customFormat="1" ht="36" outlineLevel="2" x14ac:dyDescent="0.2">
      <c r="A344" s="90">
        <v>6</v>
      </c>
      <c r="B344" s="91" t="s">
        <v>68</v>
      </c>
      <c r="C344" s="92" t="s">
        <v>450</v>
      </c>
      <c r="D344" s="93" t="s">
        <v>451</v>
      </c>
      <c r="E344" s="91" t="s">
        <v>373</v>
      </c>
      <c r="F344" s="94">
        <v>1</v>
      </c>
      <c r="G344" s="95">
        <v>0</v>
      </c>
      <c r="H344" s="94">
        <f>F344*(1+G344/100)</f>
        <v>1</v>
      </c>
      <c r="I344" s="95"/>
      <c r="J344" s="96"/>
      <c r="K344" s="132" t="s">
        <v>789</v>
      </c>
      <c r="L344" s="97"/>
      <c r="M344" s="98">
        <f>H344*L344</f>
        <v>0</v>
      </c>
      <c r="N344" s="97"/>
      <c r="O344" s="98">
        <f>H344*N344</f>
        <v>0</v>
      </c>
      <c r="P344" s="96">
        <v>21</v>
      </c>
      <c r="Q344" s="96">
        <f>J344*(P344/100)</f>
        <v>0</v>
      </c>
      <c r="R344" s="96">
        <f>J344+Q344</f>
        <v>0</v>
      </c>
    </row>
    <row r="345" spans="1:18" s="9" customFormat="1" ht="24" outlineLevel="2" x14ac:dyDescent="0.2">
      <c r="A345" s="90">
        <v>7</v>
      </c>
      <c r="B345" s="91" t="s">
        <v>68</v>
      </c>
      <c r="C345" s="92" t="s">
        <v>381</v>
      </c>
      <c r="D345" s="93" t="s">
        <v>382</v>
      </c>
      <c r="E345" s="91" t="s">
        <v>341</v>
      </c>
      <c r="F345" s="94">
        <f>SUM(J332:J344)/100</f>
        <v>0</v>
      </c>
      <c r="G345" s="95">
        <v>0</v>
      </c>
      <c r="H345" s="94">
        <f>F345*(1+G345/100)</f>
        <v>0</v>
      </c>
      <c r="I345" s="95"/>
      <c r="J345" s="96"/>
      <c r="K345" s="132" t="s">
        <v>788</v>
      </c>
      <c r="L345" s="97"/>
      <c r="M345" s="98">
        <f>H345*L345</f>
        <v>0</v>
      </c>
      <c r="N345" s="97"/>
      <c r="O345" s="98">
        <f>H345*N345</f>
        <v>0</v>
      </c>
      <c r="P345" s="96">
        <v>21</v>
      </c>
      <c r="Q345" s="96">
        <f>J345*(P345/100)</f>
        <v>0</v>
      </c>
      <c r="R345" s="96">
        <f>J345+Q345</f>
        <v>0</v>
      </c>
    </row>
    <row r="346" spans="1:18" s="11" customFormat="1" ht="12.75" customHeight="1" outlineLevel="2" x14ac:dyDescent="0.3">
      <c r="A346" s="108"/>
      <c r="B346" s="109"/>
      <c r="C346" s="109"/>
      <c r="D346" s="110"/>
      <c r="E346" s="109"/>
      <c r="F346" s="111"/>
      <c r="G346" s="112"/>
      <c r="H346" s="111"/>
      <c r="I346" s="112"/>
      <c r="J346" s="113"/>
      <c r="K346" s="134"/>
      <c r="L346" s="114"/>
      <c r="M346" s="112"/>
      <c r="N346" s="112"/>
      <c r="O346" s="112"/>
      <c r="P346" s="115" t="s">
        <v>17</v>
      </c>
      <c r="Q346" s="112"/>
      <c r="R346" s="112"/>
    </row>
    <row r="347" spans="1:18" s="8" customFormat="1" ht="16.5" customHeight="1" outlineLevel="1" x14ac:dyDescent="0.2">
      <c r="A347" s="82"/>
      <c r="B347" s="61"/>
      <c r="C347" s="83"/>
      <c r="D347" s="83" t="s">
        <v>40</v>
      </c>
      <c r="E347" s="61"/>
      <c r="F347" s="84"/>
      <c r="G347" s="85"/>
      <c r="H347" s="84"/>
      <c r="I347" s="85"/>
      <c r="J347" s="86"/>
      <c r="K347" s="131"/>
      <c r="L347" s="87"/>
      <c r="M347" s="88">
        <f>SUBTOTAL(9,M348:M374)</f>
        <v>0.19402179999999999</v>
      </c>
      <c r="N347" s="85"/>
      <c r="O347" s="88">
        <f>SUBTOTAL(9,O348:O374)</f>
        <v>0</v>
      </c>
      <c r="P347" s="89" t="s">
        <v>17</v>
      </c>
      <c r="Q347" s="86">
        <f>SUBTOTAL(9,Q348:Q374)</f>
        <v>0</v>
      </c>
      <c r="R347" s="86">
        <f>SUBTOTAL(9,R348:R374)</f>
        <v>0</v>
      </c>
    </row>
    <row r="348" spans="1:18" s="9" customFormat="1" ht="12" outlineLevel="2" x14ac:dyDescent="0.2">
      <c r="A348" s="90">
        <v>1</v>
      </c>
      <c r="B348" s="91" t="s">
        <v>68</v>
      </c>
      <c r="C348" s="92" t="s">
        <v>452</v>
      </c>
      <c r="D348" s="93" t="s">
        <v>453</v>
      </c>
      <c r="E348" s="91" t="s">
        <v>84</v>
      </c>
      <c r="F348" s="94">
        <v>16.54</v>
      </c>
      <c r="G348" s="95">
        <v>0</v>
      </c>
      <c r="H348" s="94">
        <f>F348*(1+G348/100)</f>
        <v>16.54</v>
      </c>
      <c r="I348" s="95"/>
      <c r="J348" s="96"/>
      <c r="K348" s="132" t="s">
        <v>789</v>
      </c>
      <c r="L348" s="97">
        <v>2.9999999999999997E-4</v>
      </c>
      <c r="M348" s="98">
        <f>H348*L348</f>
        <v>4.9619999999999994E-3</v>
      </c>
      <c r="N348" s="97"/>
      <c r="O348" s="98">
        <f>H348*N348</f>
        <v>0</v>
      </c>
      <c r="P348" s="96">
        <v>21</v>
      </c>
      <c r="Q348" s="96">
        <f>J348*(P348/100)</f>
        <v>0</v>
      </c>
      <c r="R348" s="96">
        <f>J348+Q348</f>
        <v>0</v>
      </c>
    </row>
    <row r="349" spans="1:18" s="9" customFormat="1" ht="24" outlineLevel="2" x14ac:dyDescent="0.2">
      <c r="A349" s="90">
        <v>2</v>
      </c>
      <c r="B349" s="91" t="s">
        <v>68</v>
      </c>
      <c r="C349" s="92" t="s">
        <v>454</v>
      </c>
      <c r="D349" s="93" t="s">
        <v>455</v>
      </c>
      <c r="E349" s="91" t="s">
        <v>84</v>
      </c>
      <c r="F349" s="94">
        <v>16.54</v>
      </c>
      <c r="G349" s="95">
        <v>0</v>
      </c>
      <c r="H349" s="94">
        <f>F349*(1+G349/100)</f>
        <v>16.54</v>
      </c>
      <c r="I349" s="95"/>
      <c r="J349" s="96"/>
      <c r="K349" s="132" t="s">
        <v>789</v>
      </c>
      <c r="L349" s="97">
        <v>7.7000000000000002E-3</v>
      </c>
      <c r="M349" s="98">
        <f>H349*L349</f>
        <v>0.127358</v>
      </c>
      <c r="N349" s="97"/>
      <c r="O349" s="98">
        <f>H349*N349</f>
        <v>0</v>
      </c>
      <c r="P349" s="96">
        <v>21</v>
      </c>
      <c r="Q349" s="96">
        <f>J349*(P349/100)</f>
        <v>0</v>
      </c>
      <c r="R349" s="96">
        <f>J349+Q349</f>
        <v>0</v>
      </c>
    </row>
    <row r="350" spans="1:18" s="9" customFormat="1" ht="12" outlineLevel="2" x14ac:dyDescent="0.2">
      <c r="A350" s="90">
        <v>3</v>
      </c>
      <c r="B350" s="91" t="s">
        <v>68</v>
      </c>
      <c r="C350" s="92" t="s">
        <v>456</v>
      </c>
      <c r="D350" s="93" t="s">
        <v>457</v>
      </c>
      <c r="E350" s="91" t="s">
        <v>84</v>
      </c>
      <c r="F350" s="94">
        <v>20.64</v>
      </c>
      <c r="G350" s="95">
        <v>0</v>
      </c>
      <c r="H350" s="94">
        <f>F350*(1+G350/100)</f>
        <v>20.64</v>
      </c>
      <c r="I350" s="95"/>
      <c r="J350" s="96"/>
      <c r="K350" s="132" t="s">
        <v>789</v>
      </c>
      <c r="L350" s="97"/>
      <c r="M350" s="98">
        <f>H350*L350</f>
        <v>0</v>
      </c>
      <c r="N350" s="97"/>
      <c r="O350" s="98">
        <f>H350*N350</f>
        <v>0</v>
      </c>
      <c r="P350" s="96">
        <v>21</v>
      </c>
      <c r="Q350" s="96">
        <f>J350*(P350/100)</f>
        <v>0</v>
      </c>
      <c r="R350" s="96">
        <f>J350+Q350</f>
        <v>0</v>
      </c>
    </row>
    <row r="351" spans="1:18" s="10" customFormat="1" ht="11.25" outlineLevel="3" x14ac:dyDescent="0.3">
      <c r="A351" s="99"/>
      <c r="B351" s="100"/>
      <c r="C351" s="100"/>
      <c r="D351" s="101" t="s">
        <v>458</v>
      </c>
      <c r="E351" s="100"/>
      <c r="F351" s="102">
        <v>2.82</v>
      </c>
      <c r="G351" s="103"/>
      <c r="H351" s="104"/>
      <c r="I351" s="103"/>
      <c r="J351" s="105"/>
      <c r="K351" s="133"/>
      <c r="L351" s="106"/>
      <c r="M351" s="103"/>
      <c r="N351" s="103"/>
      <c r="O351" s="103"/>
      <c r="P351" s="107" t="s">
        <v>17</v>
      </c>
      <c r="Q351" s="103"/>
      <c r="R351" s="103"/>
    </row>
    <row r="352" spans="1:18" s="10" customFormat="1" ht="11.25" outlineLevel="3" x14ac:dyDescent="0.3">
      <c r="A352" s="99"/>
      <c r="B352" s="100"/>
      <c r="C352" s="100"/>
      <c r="D352" s="101" t="s">
        <v>178</v>
      </c>
      <c r="E352" s="100"/>
      <c r="F352" s="102">
        <v>1.31</v>
      </c>
      <c r="G352" s="103"/>
      <c r="H352" s="104"/>
      <c r="I352" s="103"/>
      <c r="J352" s="105"/>
      <c r="K352" s="133"/>
      <c r="L352" s="106"/>
      <c r="M352" s="103"/>
      <c r="N352" s="103"/>
      <c r="O352" s="103"/>
      <c r="P352" s="107" t="s">
        <v>17</v>
      </c>
      <c r="Q352" s="103"/>
      <c r="R352" s="103"/>
    </row>
    <row r="353" spans="1:18" s="10" customFormat="1" ht="11.25" outlineLevel="3" x14ac:dyDescent="0.3">
      <c r="A353" s="99"/>
      <c r="B353" s="100"/>
      <c r="C353" s="100"/>
      <c r="D353" s="101" t="s">
        <v>177</v>
      </c>
      <c r="E353" s="100"/>
      <c r="F353" s="102">
        <v>2.4900000000000002</v>
      </c>
      <c r="G353" s="103"/>
      <c r="H353" s="104"/>
      <c r="I353" s="103"/>
      <c r="J353" s="105"/>
      <c r="K353" s="133"/>
      <c r="L353" s="106"/>
      <c r="M353" s="103"/>
      <c r="N353" s="103"/>
      <c r="O353" s="103"/>
      <c r="P353" s="107" t="s">
        <v>17</v>
      </c>
      <c r="Q353" s="103"/>
      <c r="R353" s="103"/>
    </row>
    <row r="354" spans="1:18" s="10" customFormat="1" ht="11.25" outlineLevel="3" x14ac:dyDescent="0.3">
      <c r="A354" s="99"/>
      <c r="B354" s="100"/>
      <c r="C354" s="100"/>
      <c r="D354" s="101" t="s">
        <v>176</v>
      </c>
      <c r="E354" s="100"/>
      <c r="F354" s="102">
        <v>2.81</v>
      </c>
      <c r="G354" s="103"/>
      <c r="H354" s="104"/>
      <c r="I354" s="103"/>
      <c r="J354" s="105"/>
      <c r="K354" s="133"/>
      <c r="L354" s="106"/>
      <c r="M354" s="103"/>
      <c r="N354" s="103"/>
      <c r="O354" s="103"/>
      <c r="P354" s="107" t="s">
        <v>17</v>
      </c>
      <c r="Q354" s="103"/>
      <c r="R354" s="103"/>
    </row>
    <row r="355" spans="1:18" s="10" customFormat="1" ht="11.25" outlineLevel="3" x14ac:dyDescent="0.3">
      <c r="A355" s="99"/>
      <c r="B355" s="100"/>
      <c r="C355" s="100"/>
      <c r="D355" s="101" t="s">
        <v>459</v>
      </c>
      <c r="E355" s="100"/>
      <c r="F355" s="102">
        <v>2.5</v>
      </c>
      <c r="G355" s="103"/>
      <c r="H355" s="104"/>
      <c r="I355" s="103"/>
      <c r="J355" s="105"/>
      <c r="K355" s="133"/>
      <c r="L355" s="106"/>
      <c r="M355" s="103"/>
      <c r="N355" s="103"/>
      <c r="O355" s="103"/>
      <c r="P355" s="107" t="s">
        <v>17</v>
      </c>
      <c r="Q355" s="103"/>
      <c r="R355" s="103"/>
    </row>
    <row r="356" spans="1:18" s="10" customFormat="1" ht="11.25" outlineLevel="3" x14ac:dyDescent="0.3">
      <c r="A356" s="99"/>
      <c r="B356" s="100"/>
      <c r="C356" s="100"/>
      <c r="D356" s="101" t="s">
        <v>173</v>
      </c>
      <c r="E356" s="100"/>
      <c r="F356" s="102">
        <v>2.82</v>
      </c>
      <c r="G356" s="103"/>
      <c r="H356" s="104"/>
      <c r="I356" s="103"/>
      <c r="J356" s="105"/>
      <c r="K356" s="133"/>
      <c r="L356" s="106"/>
      <c r="M356" s="103"/>
      <c r="N356" s="103"/>
      <c r="O356" s="103"/>
      <c r="P356" s="107" t="s">
        <v>17</v>
      </c>
      <c r="Q356" s="103"/>
      <c r="R356" s="103"/>
    </row>
    <row r="357" spans="1:18" s="10" customFormat="1" ht="11.25" outlineLevel="3" x14ac:dyDescent="0.3">
      <c r="A357" s="99"/>
      <c r="B357" s="100"/>
      <c r="C357" s="100"/>
      <c r="D357" s="101" t="s">
        <v>180</v>
      </c>
      <c r="E357" s="100"/>
      <c r="F357" s="102">
        <v>1.79</v>
      </c>
      <c r="G357" s="103"/>
      <c r="H357" s="104"/>
      <c r="I357" s="103"/>
      <c r="J357" s="105"/>
      <c r="K357" s="133"/>
      <c r="L357" s="106"/>
      <c r="M357" s="103"/>
      <c r="N357" s="103"/>
      <c r="O357" s="103"/>
      <c r="P357" s="107" t="s">
        <v>17</v>
      </c>
      <c r="Q357" s="103"/>
      <c r="R357" s="103"/>
    </row>
    <row r="358" spans="1:18" s="10" customFormat="1" ht="11.25" outlineLevel="3" x14ac:dyDescent="0.3">
      <c r="A358" s="99"/>
      <c r="B358" s="100"/>
      <c r="C358" s="100"/>
      <c r="D358" s="101" t="s">
        <v>133</v>
      </c>
      <c r="E358" s="100"/>
      <c r="F358" s="102">
        <v>16.54</v>
      </c>
      <c r="G358" s="103"/>
      <c r="H358" s="104"/>
      <c r="I358" s="103"/>
      <c r="J358" s="105"/>
      <c r="K358" s="133"/>
      <c r="L358" s="106"/>
      <c r="M358" s="103"/>
      <c r="N358" s="103"/>
      <c r="O358" s="103"/>
      <c r="P358" s="107"/>
      <c r="Q358" s="103"/>
      <c r="R358" s="103"/>
    </row>
    <row r="359" spans="1:18" s="10" customFormat="1" ht="11.25" outlineLevel="3" x14ac:dyDescent="0.3">
      <c r="A359" s="99"/>
      <c r="B359" s="100"/>
      <c r="C359" s="100"/>
      <c r="D359" s="101" t="s">
        <v>460</v>
      </c>
      <c r="E359" s="100"/>
      <c r="F359" s="102">
        <v>4.0999999999999996</v>
      </c>
      <c r="G359" s="103"/>
      <c r="H359" s="104"/>
      <c r="I359" s="103"/>
      <c r="J359" s="105"/>
      <c r="K359" s="133"/>
      <c r="L359" s="106"/>
      <c r="M359" s="103"/>
      <c r="N359" s="103"/>
      <c r="O359" s="103"/>
      <c r="P359" s="107"/>
      <c r="Q359" s="103"/>
      <c r="R359" s="103"/>
    </row>
    <row r="360" spans="1:18" s="9" customFormat="1" ht="24" outlineLevel="2" x14ac:dyDescent="0.2">
      <c r="A360" s="90">
        <v>4</v>
      </c>
      <c r="B360" s="91" t="s">
        <v>68</v>
      </c>
      <c r="C360" s="92" t="s">
        <v>461</v>
      </c>
      <c r="D360" s="93" t="s">
        <v>462</v>
      </c>
      <c r="E360" s="91" t="s">
        <v>84</v>
      </c>
      <c r="F360" s="94">
        <v>16.54</v>
      </c>
      <c r="G360" s="95">
        <v>0</v>
      </c>
      <c r="H360" s="94">
        <f>F360*(1+G360/100)</f>
        <v>16.54</v>
      </c>
      <c r="I360" s="95"/>
      <c r="J360" s="96"/>
      <c r="K360" s="132" t="s">
        <v>789</v>
      </c>
      <c r="L360" s="97">
        <v>3.6700000000000001E-3</v>
      </c>
      <c r="M360" s="98">
        <f>H360*L360</f>
        <v>6.07018E-2</v>
      </c>
      <c r="N360" s="97"/>
      <c r="O360" s="98">
        <f>H360*N360</f>
        <v>0</v>
      </c>
      <c r="P360" s="96">
        <v>21</v>
      </c>
      <c r="Q360" s="96">
        <f>J360*(P360/100)</f>
        <v>0</v>
      </c>
      <c r="R360" s="96">
        <f>J360+Q360</f>
        <v>0</v>
      </c>
    </row>
    <row r="361" spans="1:18" s="10" customFormat="1" ht="11.25" outlineLevel="3" x14ac:dyDescent="0.3">
      <c r="A361" s="99"/>
      <c r="B361" s="100"/>
      <c r="C361" s="100"/>
      <c r="D361" s="101" t="s">
        <v>458</v>
      </c>
      <c r="E361" s="100"/>
      <c r="F361" s="102">
        <v>2.82</v>
      </c>
      <c r="G361" s="103"/>
      <c r="H361" s="104"/>
      <c r="I361" s="103"/>
      <c r="J361" s="105"/>
      <c r="K361" s="133"/>
      <c r="L361" s="106"/>
      <c r="M361" s="103"/>
      <c r="N361" s="103"/>
      <c r="O361" s="103"/>
      <c r="P361" s="107" t="s">
        <v>17</v>
      </c>
      <c r="Q361" s="103"/>
      <c r="R361" s="103"/>
    </row>
    <row r="362" spans="1:18" s="10" customFormat="1" ht="11.25" outlineLevel="3" x14ac:dyDescent="0.3">
      <c r="A362" s="99"/>
      <c r="B362" s="100"/>
      <c r="C362" s="100"/>
      <c r="D362" s="101" t="s">
        <v>178</v>
      </c>
      <c r="E362" s="100"/>
      <c r="F362" s="102">
        <v>1.31</v>
      </c>
      <c r="G362" s="103"/>
      <c r="H362" s="104"/>
      <c r="I362" s="103"/>
      <c r="J362" s="105"/>
      <c r="K362" s="133"/>
      <c r="L362" s="106"/>
      <c r="M362" s="103"/>
      <c r="N362" s="103"/>
      <c r="O362" s="103"/>
      <c r="P362" s="107" t="s">
        <v>17</v>
      </c>
      <c r="Q362" s="103"/>
      <c r="R362" s="103"/>
    </row>
    <row r="363" spans="1:18" s="10" customFormat="1" ht="11.25" outlineLevel="3" x14ac:dyDescent="0.3">
      <c r="A363" s="99"/>
      <c r="B363" s="100"/>
      <c r="C363" s="100"/>
      <c r="D363" s="101" t="s">
        <v>177</v>
      </c>
      <c r="E363" s="100"/>
      <c r="F363" s="102">
        <v>2.4900000000000002</v>
      </c>
      <c r="G363" s="103"/>
      <c r="H363" s="104"/>
      <c r="I363" s="103"/>
      <c r="J363" s="105"/>
      <c r="K363" s="133"/>
      <c r="L363" s="106"/>
      <c r="M363" s="103"/>
      <c r="N363" s="103"/>
      <c r="O363" s="103"/>
      <c r="P363" s="107" t="s">
        <v>17</v>
      </c>
      <c r="Q363" s="103"/>
      <c r="R363" s="103"/>
    </row>
    <row r="364" spans="1:18" s="10" customFormat="1" ht="11.25" outlineLevel="3" x14ac:dyDescent="0.3">
      <c r="A364" s="99"/>
      <c r="B364" s="100"/>
      <c r="C364" s="100"/>
      <c r="D364" s="101" t="s">
        <v>176</v>
      </c>
      <c r="E364" s="100"/>
      <c r="F364" s="102">
        <v>2.81</v>
      </c>
      <c r="G364" s="103"/>
      <c r="H364" s="104"/>
      <c r="I364" s="103"/>
      <c r="J364" s="105"/>
      <c r="K364" s="133"/>
      <c r="L364" s="106"/>
      <c r="M364" s="103"/>
      <c r="N364" s="103"/>
      <c r="O364" s="103"/>
      <c r="P364" s="107" t="s">
        <v>17</v>
      </c>
      <c r="Q364" s="103"/>
      <c r="R364" s="103"/>
    </row>
    <row r="365" spans="1:18" s="10" customFormat="1" ht="11.25" outlineLevel="3" x14ac:dyDescent="0.3">
      <c r="A365" s="99"/>
      <c r="B365" s="100"/>
      <c r="C365" s="100"/>
      <c r="D365" s="101" t="s">
        <v>459</v>
      </c>
      <c r="E365" s="100"/>
      <c r="F365" s="102">
        <v>2.5</v>
      </c>
      <c r="G365" s="103"/>
      <c r="H365" s="104"/>
      <c r="I365" s="103"/>
      <c r="J365" s="105"/>
      <c r="K365" s="133"/>
      <c r="L365" s="106"/>
      <c r="M365" s="103"/>
      <c r="N365" s="103"/>
      <c r="O365" s="103"/>
      <c r="P365" s="107" t="s">
        <v>17</v>
      </c>
      <c r="Q365" s="103"/>
      <c r="R365" s="103"/>
    </row>
    <row r="366" spans="1:18" s="10" customFormat="1" ht="11.25" outlineLevel="3" x14ac:dyDescent="0.3">
      <c r="A366" s="99"/>
      <c r="B366" s="100"/>
      <c r="C366" s="100"/>
      <c r="D366" s="101" t="s">
        <v>173</v>
      </c>
      <c r="E366" s="100"/>
      <c r="F366" s="102">
        <v>2.82</v>
      </c>
      <c r="G366" s="103"/>
      <c r="H366" s="104"/>
      <c r="I366" s="103"/>
      <c r="J366" s="105"/>
      <c r="K366" s="133"/>
      <c r="L366" s="106"/>
      <c r="M366" s="103"/>
      <c r="N366" s="103"/>
      <c r="O366" s="103"/>
      <c r="P366" s="107" t="s">
        <v>17</v>
      </c>
      <c r="Q366" s="103"/>
      <c r="R366" s="103"/>
    </row>
    <row r="367" spans="1:18" s="10" customFormat="1" ht="11.25" outlineLevel="3" x14ac:dyDescent="0.3">
      <c r="A367" s="99"/>
      <c r="B367" s="100"/>
      <c r="C367" s="100"/>
      <c r="D367" s="101" t="s">
        <v>180</v>
      </c>
      <c r="E367" s="100"/>
      <c r="F367" s="102">
        <v>1.79</v>
      </c>
      <c r="G367" s="103"/>
      <c r="H367" s="104"/>
      <c r="I367" s="103"/>
      <c r="J367" s="105"/>
      <c r="K367" s="133"/>
      <c r="L367" s="106"/>
      <c r="M367" s="103"/>
      <c r="N367" s="103"/>
      <c r="O367" s="103"/>
      <c r="P367" s="107" t="s">
        <v>17</v>
      </c>
      <c r="Q367" s="103"/>
      <c r="R367" s="103"/>
    </row>
    <row r="368" spans="1:18" s="9" customFormat="1" ht="24" outlineLevel="2" x14ac:dyDescent="0.2">
      <c r="A368" s="90">
        <v>5</v>
      </c>
      <c r="B368" s="91" t="s">
        <v>68</v>
      </c>
      <c r="C368" s="92" t="s">
        <v>463</v>
      </c>
      <c r="D368" s="93" t="s">
        <v>464</v>
      </c>
      <c r="E368" s="91" t="s">
        <v>84</v>
      </c>
      <c r="F368" s="94">
        <v>16.54</v>
      </c>
      <c r="G368" s="95">
        <v>15</v>
      </c>
      <c r="H368" s="94">
        <f>F368*(1+G368/100)</f>
        <v>19.020999999999997</v>
      </c>
      <c r="I368" s="95"/>
      <c r="J368" s="96"/>
      <c r="K368" s="132" t="s">
        <v>789</v>
      </c>
      <c r="L368" s="97"/>
      <c r="M368" s="98">
        <f>H368*L368</f>
        <v>0</v>
      </c>
      <c r="N368" s="97"/>
      <c r="O368" s="98">
        <f>H368*N368</f>
        <v>0</v>
      </c>
      <c r="P368" s="96">
        <v>21</v>
      </c>
      <c r="Q368" s="96">
        <f>J368*(P368/100)</f>
        <v>0</v>
      </c>
      <c r="R368" s="96">
        <f>J368+Q368</f>
        <v>0</v>
      </c>
    </row>
    <row r="369" spans="1:18" s="9" customFormat="1" ht="12" outlineLevel="2" x14ac:dyDescent="0.2">
      <c r="A369" s="90">
        <v>6</v>
      </c>
      <c r="B369" s="91" t="s">
        <v>68</v>
      </c>
      <c r="C369" s="92" t="s">
        <v>465</v>
      </c>
      <c r="D369" s="93" t="s">
        <v>466</v>
      </c>
      <c r="E369" s="91" t="s">
        <v>84</v>
      </c>
      <c r="F369" s="94">
        <v>2.5</v>
      </c>
      <c r="G369" s="95">
        <v>0</v>
      </c>
      <c r="H369" s="94">
        <f>F369*(1+G369/100)</f>
        <v>2.5</v>
      </c>
      <c r="I369" s="95"/>
      <c r="J369" s="96"/>
      <c r="K369" s="132" t="s">
        <v>789</v>
      </c>
      <c r="L369" s="97"/>
      <c r="M369" s="98">
        <f>H369*L369</f>
        <v>0</v>
      </c>
      <c r="N369" s="97"/>
      <c r="O369" s="98">
        <f>H369*N369</f>
        <v>0</v>
      </c>
      <c r="P369" s="96">
        <v>21</v>
      </c>
      <c r="Q369" s="96">
        <f>J369*(P369/100)</f>
        <v>0</v>
      </c>
      <c r="R369" s="96">
        <f>J369+Q369</f>
        <v>0</v>
      </c>
    </row>
    <row r="370" spans="1:18" s="10" customFormat="1" ht="11.25" outlineLevel="3" x14ac:dyDescent="0.3">
      <c r="A370" s="99"/>
      <c r="B370" s="100"/>
      <c r="C370" s="100"/>
      <c r="D370" s="101" t="s">
        <v>459</v>
      </c>
      <c r="E370" s="100"/>
      <c r="F370" s="102">
        <v>2.5</v>
      </c>
      <c r="G370" s="103"/>
      <c r="H370" s="104"/>
      <c r="I370" s="103"/>
      <c r="J370" s="105"/>
      <c r="K370" s="133"/>
      <c r="L370" s="106"/>
      <c r="M370" s="103"/>
      <c r="N370" s="103"/>
      <c r="O370" s="103"/>
      <c r="P370" s="107" t="s">
        <v>17</v>
      </c>
      <c r="Q370" s="103"/>
      <c r="R370" s="103"/>
    </row>
    <row r="371" spans="1:18" s="9" customFormat="1" ht="24" outlineLevel="2" x14ac:dyDescent="0.2">
      <c r="A371" s="90">
        <v>7</v>
      </c>
      <c r="B371" s="91" t="s">
        <v>68</v>
      </c>
      <c r="C371" s="92" t="s">
        <v>467</v>
      </c>
      <c r="D371" s="93" t="s">
        <v>468</v>
      </c>
      <c r="E371" s="91" t="s">
        <v>344</v>
      </c>
      <c r="F371" s="94">
        <v>1</v>
      </c>
      <c r="G371" s="95">
        <v>0</v>
      </c>
      <c r="H371" s="94">
        <f>F371*(1+G371/100)</f>
        <v>1</v>
      </c>
      <c r="I371" s="95"/>
      <c r="J371" s="96"/>
      <c r="K371" s="132" t="s">
        <v>789</v>
      </c>
      <c r="L371" s="97">
        <v>2.0000000000000001E-4</v>
      </c>
      <c r="M371" s="98">
        <f>H371*L371</f>
        <v>2.0000000000000001E-4</v>
      </c>
      <c r="N371" s="97"/>
      <c r="O371" s="98">
        <f>H371*N371</f>
        <v>0</v>
      </c>
      <c r="P371" s="96">
        <v>21</v>
      </c>
      <c r="Q371" s="96">
        <f>J371*(P371/100)</f>
        <v>0</v>
      </c>
      <c r="R371" s="96">
        <f>J371+Q371</f>
        <v>0</v>
      </c>
    </row>
    <row r="372" spans="1:18" s="9" customFormat="1" ht="12" outlineLevel="2" x14ac:dyDescent="0.2">
      <c r="A372" s="90">
        <v>8</v>
      </c>
      <c r="B372" s="91" t="s">
        <v>68</v>
      </c>
      <c r="C372" s="92" t="s">
        <v>469</v>
      </c>
      <c r="D372" s="93" t="s">
        <v>470</v>
      </c>
      <c r="E372" s="91" t="s">
        <v>344</v>
      </c>
      <c r="F372" s="94">
        <v>4</v>
      </c>
      <c r="G372" s="95">
        <v>0</v>
      </c>
      <c r="H372" s="94">
        <f>F372*(1+G372/100)</f>
        <v>4</v>
      </c>
      <c r="I372" s="95"/>
      <c r="J372" s="96"/>
      <c r="K372" s="132" t="s">
        <v>789</v>
      </c>
      <c r="L372" s="97">
        <v>2.0000000000000001E-4</v>
      </c>
      <c r="M372" s="98">
        <f>H372*L372</f>
        <v>8.0000000000000004E-4</v>
      </c>
      <c r="N372" s="97"/>
      <c r="O372" s="98">
        <f>H372*N372</f>
        <v>0</v>
      </c>
      <c r="P372" s="96">
        <v>21</v>
      </c>
      <c r="Q372" s="96">
        <f>J372*(P372/100)</f>
        <v>0</v>
      </c>
      <c r="R372" s="96">
        <f>J372+Q372</f>
        <v>0</v>
      </c>
    </row>
    <row r="373" spans="1:18" s="9" customFormat="1" ht="24" outlineLevel="2" x14ac:dyDescent="0.2">
      <c r="A373" s="90">
        <v>9</v>
      </c>
      <c r="B373" s="91" t="s">
        <v>68</v>
      </c>
      <c r="C373" s="92" t="s">
        <v>471</v>
      </c>
      <c r="D373" s="93" t="s">
        <v>472</v>
      </c>
      <c r="E373" s="91" t="s">
        <v>341</v>
      </c>
      <c r="F373" s="94">
        <f>SUM(J348:J372)/100</f>
        <v>0</v>
      </c>
      <c r="G373" s="95">
        <v>0</v>
      </c>
      <c r="H373" s="94">
        <f>F373*(1+G373/100)</f>
        <v>0</v>
      </c>
      <c r="I373" s="95"/>
      <c r="J373" s="96"/>
      <c r="K373" s="132" t="s">
        <v>788</v>
      </c>
      <c r="L373" s="97"/>
      <c r="M373" s="98">
        <f>H373*L373</f>
        <v>0</v>
      </c>
      <c r="N373" s="97"/>
      <c r="O373" s="98">
        <f>H373*N373</f>
        <v>0</v>
      </c>
      <c r="P373" s="96">
        <v>21</v>
      </c>
      <c r="Q373" s="96">
        <f>J373*(P373/100)</f>
        <v>0</v>
      </c>
      <c r="R373" s="96">
        <f>J373+Q373</f>
        <v>0</v>
      </c>
    </row>
    <row r="374" spans="1:18" s="11" customFormat="1" ht="12.75" customHeight="1" outlineLevel="2" x14ac:dyDescent="0.3">
      <c r="A374" s="108"/>
      <c r="B374" s="109"/>
      <c r="C374" s="109"/>
      <c r="D374" s="110"/>
      <c r="E374" s="109"/>
      <c r="F374" s="111"/>
      <c r="G374" s="112"/>
      <c r="H374" s="111"/>
      <c r="I374" s="112"/>
      <c r="J374" s="113"/>
      <c r="K374" s="134"/>
      <c r="L374" s="114"/>
      <c r="M374" s="112"/>
      <c r="N374" s="112"/>
      <c r="O374" s="112"/>
      <c r="P374" s="115" t="s">
        <v>17</v>
      </c>
      <c r="Q374" s="112"/>
      <c r="R374" s="112"/>
    </row>
    <row r="375" spans="1:18" s="8" customFormat="1" ht="16.5" customHeight="1" outlineLevel="1" x14ac:dyDescent="0.2">
      <c r="A375" s="82"/>
      <c r="B375" s="61"/>
      <c r="C375" s="83"/>
      <c r="D375" s="83" t="s">
        <v>41</v>
      </c>
      <c r="E375" s="61"/>
      <c r="F375" s="84"/>
      <c r="G375" s="85"/>
      <c r="H375" s="84"/>
      <c r="I375" s="85"/>
      <c r="J375" s="86"/>
      <c r="K375" s="131"/>
      <c r="L375" s="87"/>
      <c r="M375" s="88">
        <f>SUBTOTAL(9,M376:M404)</f>
        <v>0.9292126249999999</v>
      </c>
      <c r="N375" s="85"/>
      <c r="O375" s="88">
        <f>SUBTOTAL(9,O376:O404)</f>
        <v>0</v>
      </c>
      <c r="P375" s="89" t="s">
        <v>17</v>
      </c>
      <c r="Q375" s="86">
        <f>SUBTOTAL(9,Q376:Q404)</f>
        <v>0</v>
      </c>
      <c r="R375" s="86">
        <f>SUBTOTAL(9,R376:R404)</f>
        <v>0</v>
      </c>
    </row>
    <row r="376" spans="1:18" s="9" customFormat="1" ht="24" outlineLevel="2" x14ac:dyDescent="0.2">
      <c r="A376" s="90">
        <v>1</v>
      </c>
      <c r="B376" s="91" t="s">
        <v>68</v>
      </c>
      <c r="C376" s="92" t="s">
        <v>473</v>
      </c>
      <c r="D376" s="93" t="s">
        <v>455</v>
      </c>
      <c r="E376" s="91" t="s">
        <v>84</v>
      </c>
      <c r="F376" s="94">
        <v>30.187999999999999</v>
      </c>
      <c r="G376" s="95">
        <v>0</v>
      </c>
      <c r="H376" s="94">
        <f>F376*(1+G376/100)</f>
        <v>30.187999999999999</v>
      </c>
      <c r="I376" s="95"/>
      <c r="J376" s="96"/>
      <c r="K376" s="132" t="s">
        <v>789</v>
      </c>
      <c r="L376" s="97">
        <v>7.7000000000000002E-3</v>
      </c>
      <c r="M376" s="98">
        <f>H376*L376</f>
        <v>0.2324476</v>
      </c>
      <c r="N376" s="97"/>
      <c r="O376" s="98">
        <f>H376*N376</f>
        <v>0</v>
      </c>
      <c r="P376" s="96">
        <v>21</v>
      </c>
      <c r="Q376" s="96">
        <f>J376*(P376/100)</f>
        <v>0</v>
      </c>
      <c r="R376" s="96">
        <f>J376+Q376</f>
        <v>0</v>
      </c>
    </row>
    <row r="377" spans="1:18" s="9" customFormat="1" ht="12" outlineLevel="2" x14ac:dyDescent="0.2">
      <c r="A377" s="90">
        <v>2</v>
      </c>
      <c r="B377" s="91" t="s">
        <v>68</v>
      </c>
      <c r="C377" s="92" t="s">
        <v>474</v>
      </c>
      <c r="D377" s="93" t="s">
        <v>475</v>
      </c>
      <c r="E377" s="91" t="s">
        <v>84</v>
      </c>
      <c r="F377" s="94">
        <v>30.188499999999998</v>
      </c>
      <c r="G377" s="95">
        <v>0</v>
      </c>
      <c r="H377" s="94">
        <f>F377*(1+G377/100)</f>
        <v>30.188499999999998</v>
      </c>
      <c r="I377" s="95"/>
      <c r="J377" s="96"/>
      <c r="K377" s="132" t="s">
        <v>789</v>
      </c>
      <c r="L377" s="97">
        <v>1.7610000000000001E-2</v>
      </c>
      <c r="M377" s="98">
        <f>H377*L377</f>
        <v>0.531619485</v>
      </c>
      <c r="N377" s="97"/>
      <c r="O377" s="98">
        <f>H377*N377</f>
        <v>0</v>
      </c>
      <c r="P377" s="96">
        <v>21</v>
      </c>
      <c r="Q377" s="96">
        <f>J377*(P377/100)</f>
        <v>0</v>
      </c>
      <c r="R377" s="96">
        <f>J377+Q377</f>
        <v>0</v>
      </c>
    </row>
    <row r="378" spans="1:18" s="10" customFormat="1" ht="11.25" outlineLevel="3" x14ac:dyDescent="0.3">
      <c r="A378" s="99"/>
      <c r="B378" s="100"/>
      <c r="C378" s="100"/>
      <c r="D378" s="101" t="s">
        <v>476</v>
      </c>
      <c r="E378" s="100"/>
      <c r="F378" s="102">
        <v>0</v>
      </c>
      <c r="G378" s="103"/>
      <c r="H378" s="104"/>
      <c r="I378" s="103"/>
      <c r="J378" s="105"/>
      <c r="K378" s="133"/>
      <c r="L378" s="106"/>
      <c r="M378" s="103"/>
      <c r="N378" s="103"/>
      <c r="O378" s="103"/>
      <c r="P378" s="107" t="s">
        <v>17</v>
      </c>
      <c r="Q378" s="103"/>
      <c r="R378" s="103"/>
    </row>
    <row r="379" spans="1:18" s="10" customFormat="1" ht="11.25" outlineLevel="3" x14ac:dyDescent="0.3">
      <c r="A379" s="99"/>
      <c r="B379" s="100"/>
      <c r="C379" s="100"/>
      <c r="D379" s="101" t="s">
        <v>169</v>
      </c>
      <c r="E379" s="100"/>
      <c r="F379" s="102">
        <v>11.78</v>
      </c>
      <c r="G379" s="103"/>
      <c r="H379" s="104"/>
      <c r="I379" s="103"/>
      <c r="J379" s="105"/>
      <c r="K379" s="133"/>
      <c r="L379" s="106"/>
      <c r="M379" s="103"/>
      <c r="N379" s="103"/>
      <c r="O379" s="103"/>
      <c r="P379" s="107" t="s">
        <v>17</v>
      </c>
      <c r="Q379" s="103"/>
      <c r="R379" s="103"/>
    </row>
    <row r="380" spans="1:18" s="10" customFormat="1" ht="22.5" outlineLevel="3" x14ac:dyDescent="0.3">
      <c r="A380" s="99"/>
      <c r="B380" s="100"/>
      <c r="C380" s="100"/>
      <c r="D380" s="101" t="s">
        <v>477</v>
      </c>
      <c r="E380" s="100"/>
      <c r="F380" s="102">
        <v>9.7784999999999993</v>
      </c>
      <c r="G380" s="103"/>
      <c r="H380" s="104"/>
      <c r="I380" s="103"/>
      <c r="J380" s="105"/>
      <c r="K380" s="133"/>
      <c r="L380" s="106"/>
      <c r="M380" s="103"/>
      <c r="N380" s="103"/>
      <c r="O380" s="103"/>
      <c r="P380" s="107" t="s">
        <v>17</v>
      </c>
      <c r="Q380" s="103"/>
      <c r="R380" s="103"/>
    </row>
    <row r="381" spans="1:18" s="10" customFormat="1" ht="11.25" outlineLevel="3" x14ac:dyDescent="0.3">
      <c r="A381" s="99"/>
      <c r="B381" s="100"/>
      <c r="C381" s="100"/>
      <c r="D381" s="101" t="s">
        <v>172</v>
      </c>
      <c r="E381" s="100"/>
      <c r="F381" s="102">
        <v>8.6300000000000008</v>
      </c>
      <c r="G381" s="103"/>
      <c r="H381" s="104"/>
      <c r="I381" s="103"/>
      <c r="J381" s="105"/>
      <c r="K381" s="133"/>
      <c r="L381" s="106"/>
      <c r="M381" s="103"/>
      <c r="N381" s="103"/>
      <c r="O381" s="103"/>
      <c r="P381" s="107" t="s">
        <v>17</v>
      </c>
      <c r="Q381" s="103"/>
      <c r="R381" s="103"/>
    </row>
    <row r="382" spans="1:18" s="9" customFormat="1" ht="24" outlineLevel="2" x14ac:dyDescent="0.2">
      <c r="A382" s="90">
        <v>3</v>
      </c>
      <c r="B382" s="91" t="s">
        <v>68</v>
      </c>
      <c r="C382" s="92" t="s">
        <v>478</v>
      </c>
      <c r="D382" s="93" t="s">
        <v>479</v>
      </c>
      <c r="E382" s="91" t="s">
        <v>84</v>
      </c>
      <c r="F382" s="94">
        <v>30.187999999999999</v>
      </c>
      <c r="G382" s="95">
        <v>0</v>
      </c>
      <c r="H382" s="94">
        <f>F382*(1+G382/100)</f>
        <v>30.187999999999999</v>
      </c>
      <c r="I382" s="95"/>
      <c r="J382" s="96"/>
      <c r="K382" s="132" t="s">
        <v>789</v>
      </c>
      <c r="L382" s="97">
        <v>4.8000000000000001E-4</v>
      </c>
      <c r="M382" s="98">
        <f>H382*L382</f>
        <v>1.449024E-2</v>
      </c>
      <c r="N382" s="97"/>
      <c r="O382" s="98">
        <f>H382*N382</f>
        <v>0</v>
      </c>
      <c r="P382" s="96">
        <v>21</v>
      </c>
      <c r="Q382" s="96">
        <f>J382*(P382/100)</f>
        <v>0</v>
      </c>
      <c r="R382" s="96">
        <f>J382+Q382</f>
        <v>0</v>
      </c>
    </row>
    <row r="383" spans="1:18" s="9" customFormat="1" ht="24" outlineLevel="2" x14ac:dyDescent="0.2">
      <c r="A383" s="90">
        <v>4</v>
      </c>
      <c r="B383" s="91" t="s">
        <v>68</v>
      </c>
      <c r="C383" s="92" t="s">
        <v>480</v>
      </c>
      <c r="D383" s="93" t="s">
        <v>481</v>
      </c>
      <c r="E383" s="91" t="s">
        <v>84</v>
      </c>
      <c r="F383" s="94">
        <v>72.866500000000002</v>
      </c>
      <c r="G383" s="95">
        <v>0</v>
      </c>
      <c r="H383" s="94">
        <f>F383*(1+G383/100)</f>
        <v>72.866500000000002</v>
      </c>
      <c r="I383" s="95"/>
      <c r="J383" s="96"/>
      <c r="K383" s="132" t="s">
        <v>789</v>
      </c>
      <c r="L383" s="97">
        <v>2E-3</v>
      </c>
      <c r="M383" s="98">
        <f>H383*L383</f>
        <v>0.145733</v>
      </c>
      <c r="N383" s="97"/>
      <c r="O383" s="98">
        <f>H383*N383</f>
        <v>0</v>
      </c>
      <c r="P383" s="96">
        <v>21</v>
      </c>
      <c r="Q383" s="96">
        <f>J383*(P383/100)</f>
        <v>0</v>
      </c>
      <c r="R383" s="96">
        <f>J383+Q383</f>
        <v>0</v>
      </c>
    </row>
    <row r="384" spans="1:18" s="10" customFormat="1" ht="11.25" outlineLevel="3" x14ac:dyDescent="0.3">
      <c r="A384" s="99"/>
      <c r="B384" s="100"/>
      <c r="C384" s="100"/>
      <c r="D384" s="101" t="s">
        <v>167</v>
      </c>
      <c r="E384" s="100"/>
      <c r="F384" s="102">
        <v>12.11</v>
      </c>
      <c r="G384" s="103"/>
      <c r="H384" s="104"/>
      <c r="I384" s="103"/>
      <c r="J384" s="105"/>
      <c r="K384" s="133"/>
      <c r="L384" s="106"/>
      <c r="M384" s="103"/>
      <c r="N384" s="103"/>
      <c r="O384" s="103"/>
      <c r="P384" s="107" t="s">
        <v>17</v>
      </c>
      <c r="Q384" s="103"/>
      <c r="R384" s="103"/>
    </row>
    <row r="385" spans="1:18" s="10" customFormat="1" ht="11.25" outlineLevel="3" x14ac:dyDescent="0.3">
      <c r="A385" s="99"/>
      <c r="B385" s="100"/>
      <c r="C385" s="100"/>
      <c r="D385" s="101" t="s">
        <v>168</v>
      </c>
      <c r="E385" s="100"/>
      <c r="F385" s="102">
        <v>29.75</v>
      </c>
      <c r="G385" s="103"/>
      <c r="H385" s="104"/>
      <c r="I385" s="103"/>
      <c r="J385" s="105"/>
      <c r="K385" s="133"/>
      <c r="L385" s="106"/>
      <c r="M385" s="103"/>
      <c r="N385" s="103"/>
      <c r="O385" s="103"/>
      <c r="P385" s="107" t="s">
        <v>17</v>
      </c>
      <c r="Q385" s="103"/>
      <c r="R385" s="103"/>
    </row>
    <row r="386" spans="1:18" s="10" customFormat="1" ht="11.25" outlineLevel="3" x14ac:dyDescent="0.3">
      <c r="A386" s="99"/>
      <c r="B386" s="100"/>
      <c r="C386" s="100"/>
      <c r="D386" s="101" t="s">
        <v>482</v>
      </c>
      <c r="E386" s="100"/>
      <c r="F386" s="102">
        <v>0</v>
      </c>
      <c r="G386" s="103"/>
      <c r="H386" s="104"/>
      <c r="I386" s="103"/>
      <c r="J386" s="105"/>
      <c r="K386" s="133"/>
      <c r="L386" s="106"/>
      <c r="M386" s="103"/>
      <c r="N386" s="103"/>
      <c r="O386" s="103"/>
      <c r="P386" s="107" t="s">
        <v>17</v>
      </c>
      <c r="Q386" s="103"/>
      <c r="R386" s="103"/>
    </row>
    <row r="387" spans="1:18" s="10" customFormat="1" ht="11.25" outlineLevel="3" x14ac:dyDescent="0.3">
      <c r="A387" s="99"/>
      <c r="B387" s="100"/>
      <c r="C387" s="100"/>
      <c r="D387" s="101" t="s">
        <v>171</v>
      </c>
      <c r="E387" s="100"/>
      <c r="F387" s="102">
        <v>37.020000000000003</v>
      </c>
      <c r="G387" s="103"/>
      <c r="H387" s="104"/>
      <c r="I387" s="103"/>
      <c r="J387" s="105"/>
      <c r="K387" s="133"/>
      <c r="L387" s="106"/>
      <c r="M387" s="103"/>
      <c r="N387" s="103"/>
      <c r="O387" s="103"/>
      <c r="P387" s="107" t="s">
        <v>17</v>
      </c>
      <c r="Q387" s="103"/>
      <c r="R387" s="103"/>
    </row>
    <row r="388" spans="1:18" s="10" customFormat="1" ht="11.25" outlineLevel="3" x14ac:dyDescent="0.3">
      <c r="A388" s="99"/>
      <c r="B388" s="100"/>
      <c r="C388" s="100"/>
      <c r="D388" s="101" t="s">
        <v>483</v>
      </c>
      <c r="E388" s="100"/>
      <c r="F388" s="102">
        <v>0</v>
      </c>
      <c r="G388" s="103"/>
      <c r="H388" s="104"/>
      <c r="I388" s="103"/>
      <c r="J388" s="105"/>
      <c r="K388" s="133"/>
      <c r="L388" s="106"/>
      <c r="M388" s="103"/>
      <c r="N388" s="103"/>
      <c r="O388" s="103"/>
      <c r="P388" s="107" t="s">
        <v>17</v>
      </c>
      <c r="Q388" s="103"/>
      <c r="R388" s="103"/>
    </row>
    <row r="389" spans="1:18" s="10" customFormat="1" ht="11.25" outlineLevel="3" x14ac:dyDescent="0.3">
      <c r="A389" s="99"/>
      <c r="B389" s="100"/>
      <c r="C389" s="100"/>
      <c r="D389" s="101" t="s">
        <v>484</v>
      </c>
      <c r="E389" s="100"/>
      <c r="F389" s="102">
        <v>-6.0135000000000005</v>
      </c>
      <c r="G389" s="103"/>
      <c r="H389" s="104"/>
      <c r="I389" s="103"/>
      <c r="J389" s="105"/>
      <c r="K389" s="133"/>
      <c r="L389" s="106"/>
      <c r="M389" s="103"/>
      <c r="N389" s="103"/>
      <c r="O389" s="103"/>
      <c r="P389" s="107" t="s">
        <v>17</v>
      </c>
      <c r="Q389" s="103"/>
      <c r="R389" s="103"/>
    </row>
    <row r="390" spans="1:18" s="9" customFormat="1" ht="24" outlineLevel="2" x14ac:dyDescent="0.2">
      <c r="A390" s="90">
        <v>5</v>
      </c>
      <c r="B390" s="91" t="s">
        <v>68</v>
      </c>
      <c r="C390" s="92" t="s">
        <v>485</v>
      </c>
      <c r="D390" s="93" t="s">
        <v>486</v>
      </c>
      <c r="E390" s="91" t="s">
        <v>214</v>
      </c>
      <c r="F390" s="94">
        <v>92.045999999999992</v>
      </c>
      <c r="G390" s="95">
        <v>0</v>
      </c>
      <c r="H390" s="94">
        <f>F390*(1+G390/100)</f>
        <v>92.045999999999992</v>
      </c>
      <c r="I390" s="95"/>
      <c r="J390" s="96"/>
      <c r="K390" s="132" t="s">
        <v>788</v>
      </c>
      <c r="L390" s="97">
        <v>5.0000000000000002E-5</v>
      </c>
      <c r="M390" s="98">
        <f>H390*L390</f>
        <v>4.6023000000000001E-3</v>
      </c>
      <c r="N390" s="97"/>
      <c r="O390" s="98">
        <f>H390*N390</f>
        <v>0</v>
      </c>
      <c r="P390" s="96">
        <v>21</v>
      </c>
      <c r="Q390" s="96">
        <f>J390*(P390/100)</f>
        <v>0</v>
      </c>
      <c r="R390" s="96">
        <f>J390+Q390</f>
        <v>0</v>
      </c>
    </row>
    <row r="391" spans="1:18" s="10" customFormat="1" ht="11.25" outlineLevel="3" x14ac:dyDescent="0.3">
      <c r="A391" s="99"/>
      <c r="B391" s="100"/>
      <c r="C391" s="100"/>
      <c r="D391" s="101" t="s">
        <v>487</v>
      </c>
      <c r="E391" s="100"/>
      <c r="F391" s="102">
        <v>0</v>
      </c>
      <c r="G391" s="103"/>
      <c r="H391" s="104"/>
      <c r="I391" s="103"/>
      <c r="J391" s="105"/>
      <c r="K391" s="133"/>
      <c r="L391" s="106"/>
      <c r="M391" s="103"/>
      <c r="N391" s="103"/>
      <c r="O391" s="103"/>
      <c r="P391" s="107" t="s">
        <v>17</v>
      </c>
      <c r="Q391" s="103"/>
      <c r="R391" s="103"/>
    </row>
    <row r="392" spans="1:18" s="10" customFormat="1" ht="11.25" outlineLevel="3" x14ac:dyDescent="0.3">
      <c r="A392" s="99"/>
      <c r="B392" s="100"/>
      <c r="C392" s="100"/>
      <c r="D392" s="101" t="s">
        <v>488</v>
      </c>
      <c r="E392" s="100"/>
      <c r="F392" s="102">
        <v>14.069999999999999</v>
      </c>
      <c r="G392" s="103"/>
      <c r="H392" s="104"/>
      <c r="I392" s="103"/>
      <c r="J392" s="105"/>
      <c r="K392" s="133"/>
      <c r="L392" s="106"/>
      <c r="M392" s="103"/>
      <c r="N392" s="103"/>
      <c r="O392" s="103"/>
      <c r="P392" s="107" t="s">
        <v>17</v>
      </c>
      <c r="Q392" s="103"/>
      <c r="R392" s="103"/>
    </row>
    <row r="393" spans="1:18" s="10" customFormat="1" ht="22.5" outlineLevel="3" x14ac:dyDescent="0.3">
      <c r="A393" s="99"/>
      <c r="B393" s="100"/>
      <c r="C393" s="100"/>
      <c r="D393" s="101" t="s">
        <v>489</v>
      </c>
      <c r="E393" s="100"/>
      <c r="F393" s="102">
        <v>11.87</v>
      </c>
      <c r="G393" s="103"/>
      <c r="H393" s="104"/>
      <c r="I393" s="103"/>
      <c r="J393" s="105"/>
      <c r="K393" s="133"/>
      <c r="L393" s="106"/>
      <c r="M393" s="103"/>
      <c r="N393" s="103"/>
      <c r="O393" s="103"/>
      <c r="P393" s="107" t="s">
        <v>17</v>
      </c>
      <c r="Q393" s="103"/>
      <c r="R393" s="103"/>
    </row>
    <row r="394" spans="1:18" s="10" customFormat="1" ht="11.25" outlineLevel="3" x14ac:dyDescent="0.3">
      <c r="A394" s="99"/>
      <c r="B394" s="100"/>
      <c r="C394" s="100"/>
      <c r="D394" s="101" t="s">
        <v>490</v>
      </c>
      <c r="E394" s="100"/>
      <c r="F394" s="102">
        <v>10.9</v>
      </c>
      <c r="G394" s="103"/>
      <c r="H394" s="104"/>
      <c r="I394" s="103"/>
      <c r="J394" s="105"/>
      <c r="K394" s="133"/>
      <c r="L394" s="106"/>
      <c r="M394" s="103"/>
      <c r="N394" s="103"/>
      <c r="O394" s="103"/>
      <c r="P394" s="107" t="s">
        <v>17</v>
      </c>
      <c r="Q394" s="103"/>
      <c r="R394" s="103"/>
    </row>
    <row r="395" spans="1:18" s="10" customFormat="1" ht="11.25" outlineLevel="3" x14ac:dyDescent="0.3">
      <c r="A395" s="99"/>
      <c r="B395" s="100"/>
      <c r="C395" s="100"/>
      <c r="D395" s="101" t="s">
        <v>491</v>
      </c>
      <c r="E395" s="100"/>
      <c r="F395" s="102">
        <v>0</v>
      </c>
      <c r="G395" s="103"/>
      <c r="H395" s="104"/>
      <c r="I395" s="103"/>
      <c r="J395" s="105"/>
      <c r="K395" s="133"/>
      <c r="L395" s="106"/>
      <c r="M395" s="103"/>
      <c r="N395" s="103"/>
      <c r="O395" s="103"/>
      <c r="P395" s="107" t="s">
        <v>17</v>
      </c>
      <c r="Q395" s="103"/>
      <c r="R395" s="103"/>
    </row>
    <row r="396" spans="1:18" s="10" customFormat="1" ht="11.25" outlineLevel="3" x14ac:dyDescent="0.3">
      <c r="A396" s="99"/>
      <c r="B396" s="100"/>
      <c r="C396" s="100"/>
      <c r="D396" s="101" t="s">
        <v>203</v>
      </c>
      <c r="E396" s="100"/>
      <c r="F396" s="102">
        <v>12.87</v>
      </c>
      <c r="G396" s="103"/>
      <c r="H396" s="104"/>
      <c r="I396" s="103"/>
      <c r="J396" s="105"/>
      <c r="K396" s="133"/>
      <c r="L396" s="106"/>
      <c r="M396" s="103"/>
      <c r="N396" s="103"/>
      <c r="O396" s="103"/>
      <c r="P396" s="107" t="s">
        <v>17</v>
      </c>
      <c r="Q396" s="103"/>
      <c r="R396" s="103"/>
    </row>
    <row r="397" spans="1:18" s="10" customFormat="1" ht="11.25" outlineLevel="3" x14ac:dyDescent="0.3">
      <c r="A397" s="99"/>
      <c r="B397" s="100"/>
      <c r="C397" s="100"/>
      <c r="D397" s="101" t="s">
        <v>204</v>
      </c>
      <c r="E397" s="100"/>
      <c r="F397" s="102">
        <v>22.54</v>
      </c>
      <c r="G397" s="103"/>
      <c r="H397" s="104"/>
      <c r="I397" s="103"/>
      <c r="J397" s="105"/>
      <c r="K397" s="133"/>
      <c r="L397" s="106"/>
      <c r="M397" s="103"/>
      <c r="N397" s="103"/>
      <c r="O397" s="103"/>
      <c r="P397" s="107" t="s">
        <v>17</v>
      </c>
      <c r="Q397" s="103"/>
      <c r="R397" s="103"/>
    </row>
    <row r="398" spans="1:18" s="10" customFormat="1" ht="11.25" outlineLevel="3" x14ac:dyDescent="0.3">
      <c r="A398" s="99"/>
      <c r="B398" s="100"/>
      <c r="C398" s="100"/>
      <c r="D398" s="101" t="s">
        <v>482</v>
      </c>
      <c r="E398" s="100"/>
      <c r="F398" s="102">
        <v>0</v>
      </c>
      <c r="G398" s="103"/>
      <c r="H398" s="104"/>
      <c r="I398" s="103"/>
      <c r="J398" s="105"/>
      <c r="K398" s="133"/>
      <c r="L398" s="106"/>
      <c r="M398" s="103"/>
      <c r="N398" s="103"/>
      <c r="O398" s="103"/>
      <c r="P398" s="107" t="s">
        <v>17</v>
      </c>
      <c r="Q398" s="103"/>
      <c r="R398" s="103"/>
    </row>
    <row r="399" spans="1:18" s="10" customFormat="1" ht="11.25" outlineLevel="3" x14ac:dyDescent="0.3">
      <c r="A399" s="99"/>
      <c r="B399" s="100"/>
      <c r="C399" s="100"/>
      <c r="D399" s="101" t="s">
        <v>492</v>
      </c>
      <c r="E399" s="100"/>
      <c r="F399" s="102">
        <v>19.795999999999999</v>
      </c>
      <c r="G399" s="103"/>
      <c r="H399" s="104"/>
      <c r="I399" s="103"/>
      <c r="J399" s="105"/>
      <c r="K399" s="133"/>
      <c r="L399" s="106"/>
      <c r="M399" s="103"/>
      <c r="N399" s="103"/>
      <c r="O399" s="103"/>
      <c r="P399" s="107" t="s">
        <v>17</v>
      </c>
      <c r="Q399" s="103"/>
      <c r="R399" s="103"/>
    </row>
    <row r="400" spans="1:18" s="9" customFormat="1" ht="24" outlineLevel="2" x14ac:dyDescent="0.2">
      <c r="A400" s="90">
        <v>6</v>
      </c>
      <c r="B400" s="91" t="s">
        <v>68</v>
      </c>
      <c r="C400" s="92" t="s">
        <v>493</v>
      </c>
      <c r="D400" s="93" t="s">
        <v>494</v>
      </c>
      <c r="E400" s="91" t="s">
        <v>214</v>
      </c>
      <c r="F400" s="94">
        <v>92.046000000000006</v>
      </c>
      <c r="G400" s="95">
        <v>5</v>
      </c>
      <c r="H400" s="94">
        <f>F400*(1+G400/100)</f>
        <v>96.648300000000006</v>
      </c>
      <c r="I400" s="95"/>
      <c r="J400" s="96"/>
      <c r="K400" s="132" t="s">
        <v>789</v>
      </c>
      <c r="L400" s="97"/>
      <c r="M400" s="98">
        <f>H400*L400</f>
        <v>0</v>
      </c>
      <c r="N400" s="97"/>
      <c r="O400" s="98">
        <f>H400*N400</f>
        <v>0</v>
      </c>
      <c r="P400" s="96">
        <v>21</v>
      </c>
      <c r="Q400" s="96">
        <f>J400*(P400/100)</f>
        <v>0</v>
      </c>
      <c r="R400" s="96">
        <f>J400+Q400</f>
        <v>0</v>
      </c>
    </row>
    <row r="401" spans="1:18" s="9" customFormat="1" ht="24" outlineLevel="2" x14ac:dyDescent="0.2">
      <c r="A401" s="90">
        <v>7</v>
      </c>
      <c r="B401" s="91" t="s">
        <v>68</v>
      </c>
      <c r="C401" s="92" t="s">
        <v>495</v>
      </c>
      <c r="D401" s="93" t="s">
        <v>496</v>
      </c>
      <c r="E401" s="91" t="s">
        <v>344</v>
      </c>
      <c r="F401" s="94">
        <v>5</v>
      </c>
      <c r="G401" s="95">
        <v>0</v>
      </c>
      <c r="H401" s="94">
        <f>F401*(1+G401/100)</f>
        <v>5</v>
      </c>
      <c r="I401" s="95"/>
      <c r="J401" s="96"/>
      <c r="K401" s="132" t="s">
        <v>789</v>
      </c>
      <c r="L401" s="97">
        <v>4.0000000000000003E-5</v>
      </c>
      <c r="M401" s="98">
        <f>H401*L401</f>
        <v>2.0000000000000001E-4</v>
      </c>
      <c r="N401" s="97"/>
      <c r="O401" s="98">
        <f>H401*N401</f>
        <v>0</v>
      </c>
      <c r="P401" s="96">
        <v>21</v>
      </c>
      <c r="Q401" s="96">
        <f>J401*(P401/100)</f>
        <v>0</v>
      </c>
      <c r="R401" s="96">
        <f>J401+Q401</f>
        <v>0</v>
      </c>
    </row>
    <row r="402" spans="1:18" s="9" customFormat="1" ht="24" outlineLevel="2" x14ac:dyDescent="0.2">
      <c r="A402" s="90">
        <v>8</v>
      </c>
      <c r="B402" s="91" t="s">
        <v>68</v>
      </c>
      <c r="C402" s="92" t="s">
        <v>497</v>
      </c>
      <c r="D402" s="93" t="s">
        <v>498</v>
      </c>
      <c r="E402" s="91" t="s">
        <v>344</v>
      </c>
      <c r="F402" s="94">
        <v>3</v>
      </c>
      <c r="G402" s="95">
        <v>0</v>
      </c>
      <c r="H402" s="94">
        <f>F402*(1+G402/100)</f>
        <v>3</v>
      </c>
      <c r="I402" s="95"/>
      <c r="J402" s="96"/>
      <c r="K402" s="132" t="s">
        <v>789</v>
      </c>
      <c r="L402" s="97">
        <v>4.0000000000000003E-5</v>
      </c>
      <c r="M402" s="98">
        <f>H402*L402</f>
        <v>1.2000000000000002E-4</v>
      </c>
      <c r="N402" s="97"/>
      <c r="O402" s="98">
        <f>H402*N402</f>
        <v>0</v>
      </c>
      <c r="P402" s="96">
        <v>21</v>
      </c>
      <c r="Q402" s="96">
        <f>J402*(P402/100)</f>
        <v>0</v>
      </c>
      <c r="R402" s="96">
        <f>J402+Q402</f>
        <v>0</v>
      </c>
    </row>
    <row r="403" spans="1:18" s="9" customFormat="1" ht="24" outlineLevel="2" x14ac:dyDescent="0.2">
      <c r="A403" s="90">
        <v>9</v>
      </c>
      <c r="B403" s="91" t="s">
        <v>68</v>
      </c>
      <c r="C403" s="92" t="s">
        <v>499</v>
      </c>
      <c r="D403" s="93" t="s">
        <v>500</v>
      </c>
      <c r="E403" s="91" t="s">
        <v>341</v>
      </c>
      <c r="F403" s="94">
        <f>SUM(J376:J402)/100</f>
        <v>0</v>
      </c>
      <c r="G403" s="95">
        <v>0</v>
      </c>
      <c r="H403" s="94">
        <f>F403*(1+G403/100)</f>
        <v>0</v>
      </c>
      <c r="I403" s="95"/>
      <c r="J403" s="96"/>
      <c r="K403" s="132" t="s">
        <v>788</v>
      </c>
      <c r="L403" s="97"/>
      <c r="M403" s="98">
        <f>H403*L403</f>
        <v>0</v>
      </c>
      <c r="N403" s="97"/>
      <c r="O403" s="98">
        <f>H403*N403</f>
        <v>0</v>
      </c>
      <c r="P403" s="96">
        <v>21</v>
      </c>
      <c r="Q403" s="96">
        <f>J403*(P403/100)</f>
        <v>0</v>
      </c>
      <c r="R403" s="96">
        <f>J403+Q403</f>
        <v>0</v>
      </c>
    </row>
    <row r="404" spans="1:18" s="11" customFormat="1" ht="12.75" customHeight="1" outlineLevel="2" x14ac:dyDescent="0.3">
      <c r="A404" s="108"/>
      <c r="B404" s="109"/>
      <c r="C404" s="109"/>
      <c r="D404" s="110"/>
      <c r="E404" s="109"/>
      <c r="F404" s="111"/>
      <c r="G404" s="112"/>
      <c r="H404" s="111"/>
      <c r="I404" s="112"/>
      <c r="J404" s="113"/>
      <c r="K404" s="134"/>
      <c r="L404" s="114"/>
      <c r="M404" s="112"/>
      <c r="N404" s="112"/>
      <c r="O404" s="112"/>
      <c r="P404" s="115" t="s">
        <v>17</v>
      </c>
      <c r="Q404" s="112"/>
      <c r="R404" s="112"/>
    </row>
    <row r="405" spans="1:18" s="8" customFormat="1" ht="16.5" customHeight="1" outlineLevel="1" x14ac:dyDescent="0.2">
      <c r="A405" s="82"/>
      <c r="B405" s="61"/>
      <c r="C405" s="83"/>
      <c r="D405" s="83" t="s">
        <v>42</v>
      </c>
      <c r="E405" s="61"/>
      <c r="F405" s="84"/>
      <c r="G405" s="85"/>
      <c r="H405" s="84"/>
      <c r="I405" s="85"/>
      <c r="J405" s="86"/>
      <c r="K405" s="131"/>
      <c r="L405" s="87"/>
      <c r="M405" s="88">
        <f>SUBTOTAL(9,M406:M435)</f>
        <v>0.37407679999999999</v>
      </c>
      <c r="N405" s="85"/>
      <c r="O405" s="88">
        <f>SUBTOTAL(9,O406:O435)</f>
        <v>0</v>
      </c>
      <c r="P405" s="89" t="s">
        <v>17</v>
      </c>
      <c r="Q405" s="86">
        <f>SUBTOTAL(9,Q406:Q435)</f>
        <v>0</v>
      </c>
      <c r="R405" s="86">
        <f>SUBTOTAL(9,R406:R435)</f>
        <v>0</v>
      </c>
    </row>
    <row r="406" spans="1:18" s="9" customFormat="1" ht="12" outlineLevel="2" x14ac:dyDescent="0.2">
      <c r="A406" s="90">
        <v>1</v>
      </c>
      <c r="B406" s="91" t="s">
        <v>68</v>
      </c>
      <c r="C406" s="92" t="s">
        <v>501</v>
      </c>
      <c r="D406" s="93" t="s">
        <v>502</v>
      </c>
      <c r="E406" s="91" t="s">
        <v>84</v>
      </c>
      <c r="F406" s="94">
        <v>71.600000000000009</v>
      </c>
      <c r="G406" s="95">
        <v>0</v>
      </c>
      <c r="H406" s="94">
        <f>F406*(1+G406/100)</f>
        <v>71.600000000000009</v>
      </c>
      <c r="I406" s="95"/>
      <c r="J406" s="96"/>
      <c r="K406" s="132" t="s">
        <v>788</v>
      </c>
      <c r="L406" s="97"/>
      <c r="M406" s="98">
        <f>H406*L406</f>
        <v>0</v>
      </c>
      <c r="N406" s="97"/>
      <c r="O406" s="98">
        <f>H406*N406</f>
        <v>0</v>
      </c>
      <c r="P406" s="96">
        <v>21</v>
      </c>
      <c r="Q406" s="96">
        <f>J406*(P406/100)</f>
        <v>0</v>
      </c>
      <c r="R406" s="96">
        <f>J406+Q406</f>
        <v>0</v>
      </c>
    </row>
    <row r="407" spans="1:18" s="10" customFormat="1" ht="11.25" outlineLevel="3" x14ac:dyDescent="0.3">
      <c r="A407" s="99"/>
      <c r="B407" s="100"/>
      <c r="C407" s="100"/>
      <c r="D407" s="101" t="s">
        <v>503</v>
      </c>
      <c r="E407" s="100"/>
      <c r="F407" s="102">
        <v>0</v>
      </c>
      <c r="G407" s="103"/>
      <c r="H407" s="104"/>
      <c r="I407" s="103"/>
      <c r="J407" s="105"/>
      <c r="K407" s="133"/>
      <c r="L407" s="106"/>
      <c r="M407" s="103"/>
      <c r="N407" s="103"/>
      <c r="O407" s="103"/>
      <c r="P407" s="107" t="s">
        <v>17</v>
      </c>
      <c r="Q407" s="103"/>
      <c r="R407" s="103"/>
    </row>
    <row r="408" spans="1:18" s="10" customFormat="1" ht="11.25" outlineLevel="3" x14ac:dyDescent="0.3">
      <c r="A408" s="99"/>
      <c r="B408" s="100"/>
      <c r="C408" s="100"/>
      <c r="D408" s="101" t="s">
        <v>165</v>
      </c>
      <c r="E408" s="100"/>
      <c r="F408" s="102">
        <v>65.12</v>
      </c>
      <c r="G408" s="103"/>
      <c r="H408" s="104"/>
      <c r="I408" s="103"/>
      <c r="J408" s="105"/>
      <c r="K408" s="133"/>
      <c r="L408" s="106"/>
      <c r="M408" s="103"/>
      <c r="N408" s="103"/>
      <c r="O408" s="103"/>
      <c r="P408" s="107" t="s">
        <v>17</v>
      </c>
      <c r="Q408" s="103"/>
      <c r="R408" s="103"/>
    </row>
    <row r="409" spans="1:18" s="10" customFormat="1" ht="11.25" outlineLevel="3" x14ac:dyDescent="0.3">
      <c r="A409" s="99"/>
      <c r="B409" s="100"/>
      <c r="C409" s="100"/>
      <c r="D409" s="101" t="s">
        <v>504</v>
      </c>
      <c r="E409" s="100"/>
      <c r="F409" s="102">
        <v>0</v>
      </c>
      <c r="G409" s="103"/>
      <c r="H409" s="104"/>
      <c r="I409" s="103"/>
      <c r="J409" s="105"/>
      <c r="K409" s="133"/>
      <c r="L409" s="106"/>
      <c r="M409" s="103"/>
      <c r="N409" s="103"/>
      <c r="O409" s="103"/>
      <c r="P409" s="107" t="s">
        <v>17</v>
      </c>
      <c r="Q409" s="103"/>
      <c r="R409" s="103"/>
    </row>
    <row r="410" spans="1:18" s="10" customFormat="1" ht="11.25" outlineLevel="3" x14ac:dyDescent="0.3">
      <c r="A410" s="99"/>
      <c r="B410" s="100"/>
      <c r="C410" s="100"/>
      <c r="D410" s="101" t="s">
        <v>170</v>
      </c>
      <c r="E410" s="100"/>
      <c r="F410" s="102">
        <v>6.48</v>
      </c>
      <c r="G410" s="103"/>
      <c r="H410" s="104"/>
      <c r="I410" s="103"/>
      <c r="J410" s="105"/>
      <c r="K410" s="133"/>
      <c r="L410" s="106"/>
      <c r="M410" s="103"/>
      <c r="N410" s="103"/>
      <c r="O410" s="103"/>
      <c r="P410" s="107" t="s">
        <v>17</v>
      </c>
      <c r="Q410" s="103"/>
      <c r="R410" s="103"/>
    </row>
    <row r="411" spans="1:18" s="9" customFormat="1" ht="24" outlineLevel="2" x14ac:dyDescent="0.2">
      <c r="A411" s="90">
        <v>2</v>
      </c>
      <c r="B411" s="91" t="s">
        <v>68</v>
      </c>
      <c r="C411" s="92" t="s">
        <v>505</v>
      </c>
      <c r="D411" s="93" t="s">
        <v>506</v>
      </c>
      <c r="E411" s="91" t="s">
        <v>84</v>
      </c>
      <c r="F411" s="94">
        <v>71.599999999999994</v>
      </c>
      <c r="G411" s="95">
        <v>0</v>
      </c>
      <c r="H411" s="94">
        <f>F411*(1+G411/100)</f>
        <v>71.599999999999994</v>
      </c>
      <c r="I411" s="95"/>
      <c r="J411" s="96"/>
      <c r="K411" s="132" t="s">
        <v>788</v>
      </c>
      <c r="L411" s="97">
        <v>4.4999999999999997E-3</v>
      </c>
      <c r="M411" s="98">
        <f>H411*L411</f>
        <v>0.32219999999999993</v>
      </c>
      <c r="N411" s="97"/>
      <c r="O411" s="98">
        <f>H411*N411</f>
        <v>0</v>
      </c>
      <c r="P411" s="96">
        <v>21</v>
      </c>
      <c r="Q411" s="96">
        <f>J411*(P411/100)</f>
        <v>0</v>
      </c>
      <c r="R411" s="96">
        <f>J411+Q411</f>
        <v>0</v>
      </c>
    </row>
    <row r="412" spans="1:18" s="9" customFormat="1" ht="24" outlineLevel="2" x14ac:dyDescent="0.2">
      <c r="A412" s="90">
        <v>3</v>
      </c>
      <c r="B412" s="91" t="s">
        <v>68</v>
      </c>
      <c r="C412" s="92" t="s">
        <v>507</v>
      </c>
      <c r="D412" s="93" t="s">
        <v>508</v>
      </c>
      <c r="E412" s="91" t="s">
        <v>84</v>
      </c>
      <c r="F412" s="94">
        <v>71.599999999999994</v>
      </c>
      <c r="G412" s="95">
        <v>0</v>
      </c>
      <c r="H412" s="94">
        <f>F412*(1+G412/100)</f>
        <v>71.599999999999994</v>
      </c>
      <c r="I412" s="95"/>
      <c r="J412" s="96"/>
      <c r="K412" s="132" t="s">
        <v>788</v>
      </c>
      <c r="L412" s="97">
        <v>2.0000000000000001E-4</v>
      </c>
      <c r="M412" s="98">
        <f>H412*L412</f>
        <v>1.4319999999999999E-2</v>
      </c>
      <c r="N412" s="97"/>
      <c r="O412" s="98">
        <f>H412*N412</f>
        <v>0</v>
      </c>
      <c r="P412" s="96">
        <v>21</v>
      </c>
      <c r="Q412" s="96">
        <f>J412*(P412/100)</f>
        <v>0</v>
      </c>
      <c r="R412" s="96">
        <f>J412+Q412</f>
        <v>0</v>
      </c>
    </row>
    <row r="413" spans="1:18" s="9" customFormat="1" ht="12" outlineLevel="2" x14ac:dyDescent="0.2">
      <c r="A413" s="90">
        <v>4</v>
      </c>
      <c r="B413" s="91" t="s">
        <v>68</v>
      </c>
      <c r="C413" s="92" t="s">
        <v>509</v>
      </c>
      <c r="D413" s="93" t="s">
        <v>510</v>
      </c>
      <c r="E413" s="91" t="s">
        <v>84</v>
      </c>
      <c r="F413" s="94">
        <v>65.12</v>
      </c>
      <c r="G413" s="95">
        <v>0</v>
      </c>
      <c r="H413" s="94">
        <f>F413*(1+G413/100)</f>
        <v>65.12</v>
      </c>
      <c r="I413" s="95"/>
      <c r="J413" s="96"/>
      <c r="K413" s="132" t="s">
        <v>788</v>
      </c>
      <c r="L413" s="97">
        <v>5.0000000000000001E-4</v>
      </c>
      <c r="M413" s="98">
        <f>H413*L413</f>
        <v>3.2560000000000006E-2</v>
      </c>
      <c r="N413" s="97"/>
      <c r="O413" s="98">
        <f>H413*N413</f>
        <v>0</v>
      </c>
      <c r="P413" s="96">
        <v>21</v>
      </c>
      <c r="Q413" s="96">
        <f>J413*(P413/100)</f>
        <v>0</v>
      </c>
      <c r="R413" s="96">
        <f>J413+Q413</f>
        <v>0</v>
      </c>
    </row>
    <row r="414" spans="1:18" s="10" customFormat="1" ht="11.25" outlineLevel="3" x14ac:dyDescent="0.3">
      <c r="A414" s="99"/>
      <c r="B414" s="100"/>
      <c r="C414" s="100"/>
      <c r="D414" s="101" t="s">
        <v>165</v>
      </c>
      <c r="E414" s="100"/>
      <c r="F414" s="102">
        <v>65.12</v>
      </c>
      <c r="G414" s="103"/>
      <c r="H414" s="104"/>
      <c r="I414" s="103"/>
      <c r="J414" s="105"/>
      <c r="K414" s="133"/>
      <c r="L414" s="106"/>
      <c r="M414" s="103"/>
      <c r="N414" s="103"/>
      <c r="O414" s="103"/>
      <c r="P414" s="107" t="s">
        <v>17</v>
      </c>
      <c r="Q414" s="103"/>
      <c r="R414" s="103"/>
    </row>
    <row r="415" spans="1:18" s="9" customFormat="1" ht="12" outlineLevel="2" x14ac:dyDescent="0.2">
      <c r="A415" s="90">
        <v>5</v>
      </c>
      <c r="B415" s="91" t="s">
        <v>68</v>
      </c>
      <c r="C415" s="92" t="s">
        <v>511</v>
      </c>
      <c r="D415" s="93" t="s">
        <v>512</v>
      </c>
      <c r="E415" s="91" t="s">
        <v>84</v>
      </c>
      <c r="F415" s="94">
        <v>65.12</v>
      </c>
      <c r="G415" s="95">
        <v>10</v>
      </c>
      <c r="H415" s="94">
        <f>F415*(1+G415/100)</f>
        <v>71.632000000000005</v>
      </c>
      <c r="I415" s="95"/>
      <c r="J415" s="96"/>
      <c r="K415" s="132" t="s">
        <v>789</v>
      </c>
      <c r="L415" s="97"/>
      <c r="M415" s="98">
        <f>H415*L415</f>
        <v>0</v>
      </c>
      <c r="N415" s="97"/>
      <c r="O415" s="98">
        <f>H415*N415</f>
        <v>0</v>
      </c>
      <c r="P415" s="96">
        <v>21</v>
      </c>
      <c r="Q415" s="96">
        <f>J415*(P415/100)</f>
        <v>0</v>
      </c>
      <c r="R415" s="96">
        <f>J415+Q415</f>
        <v>0</v>
      </c>
    </row>
    <row r="416" spans="1:18" s="9" customFormat="1" ht="12" outlineLevel="2" x14ac:dyDescent="0.2">
      <c r="A416" s="90">
        <v>6</v>
      </c>
      <c r="B416" s="91" t="s">
        <v>68</v>
      </c>
      <c r="C416" s="92" t="s">
        <v>513</v>
      </c>
      <c r="D416" s="93" t="s">
        <v>514</v>
      </c>
      <c r="E416" s="91" t="s">
        <v>84</v>
      </c>
      <c r="F416" s="94">
        <v>6.48</v>
      </c>
      <c r="G416" s="95">
        <v>0</v>
      </c>
      <c r="H416" s="94">
        <f>F416*(1+G416/100)</f>
        <v>6.48</v>
      </c>
      <c r="I416" s="95"/>
      <c r="J416" s="96"/>
      <c r="K416" s="132" t="s">
        <v>788</v>
      </c>
      <c r="L416" s="97">
        <v>2.9999999999999997E-4</v>
      </c>
      <c r="M416" s="98">
        <f>H416*L416</f>
        <v>1.944E-3</v>
      </c>
      <c r="N416" s="97"/>
      <c r="O416" s="98">
        <f>H416*N416</f>
        <v>0</v>
      </c>
      <c r="P416" s="96">
        <v>21</v>
      </c>
      <c r="Q416" s="96">
        <f>J416*(P416/100)</f>
        <v>0</v>
      </c>
      <c r="R416" s="96">
        <f>J416+Q416</f>
        <v>0</v>
      </c>
    </row>
    <row r="417" spans="1:18" s="10" customFormat="1" ht="11.25" outlineLevel="3" x14ac:dyDescent="0.3">
      <c r="A417" s="99"/>
      <c r="B417" s="100"/>
      <c r="C417" s="100"/>
      <c r="D417" s="101" t="s">
        <v>170</v>
      </c>
      <c r="E417" s="100"/>
      <c r="F417" s="102">
        <v>6.48</v>
      </c>
      <c r="G417" s="103"/>
      <c r="H417" s="104"/>
      <c r="I417" s="103"/>
      <c r="J417" s="105"/>
      <c r="K417" s="133"/>
      <c r="L417" s="106"/>
      <c r="M417" s="103"/>
      <c r="N417" s="103"/>
      <c r="O417" s="103"/>
      <c r="P417" s="107" t="s">
        <v>17</v>
      </c>
      <c r="Q417" s="103"/>
      <c r="R417" s="103"/>
    </row>
    <row r="418" spans="1:18" s="9" customFormat="1" ht="12" outlineLevel="2" x14ac:dyDescent="0.2">
      <c r="A418" s="90">
        <v>7</v>
      </c>
      <c r="B418" s="91" t="s">
        <v>68</v>
      </c>
      <c r="C418" s="92" t="s">
        <v>515</v>
      </c>
      <c r="D418" s="93" t="s">
        <v>516</v>
      </c>
      <c r="E418" s="91" t="s">
        <v>214</v>
      </c>
      <c r="F418" s="94">
        <v>22.68</v>
      </c>
      <c r="G418" s="95">
        <v>0</v>
      </c>
      <c r="H418" s="94">
        <f>F418*(1+G418/100)</f>
        <v>22.68</v>
      </c>
      <c r="I418" s="95"/>
      <c r="J418" s="96"/>
      <c r="K418" s="132" t="s">
        <v>788</v>
      </c>
      <c r="L418" s="97"/>
      <c r="M418" s="98">
        <f>H418*L418</f>
        <v>0</v>
      </c>
      <c r="N418" s="97"/>
      <c r="O418" s="98">
        <f>H418*N418</f>
        <v>0</v>
      </c>
      <c r="P418" s="96">
        <v>21</v>
      </c>
      <c r="Q418" s="96">
        <f>J418*(P418/100)</f>
        <v>0</v>
      </c>
      <c r="R418" s="96">
        <f>J418+Q418</f>
        <v>0</v>
      </c>
    </row>
    <row r="419" spans="1:18" s="10" customFormat="1" ht="11.25" outlineLevel="3" x14ac:dyDescent="0.3">
      <c r="A419" s="99"/>
      <c r="B419" s="100"/>
      <c r="C419" s="100"/>
      <c r="D419" s="101" t="s">
        <v>517</v>
      </c>
      <c r="E419" s="100"/>
      <c r="F419" s="102">
        <v>22.68</v>
      </c>
      <c r="G419" s="103"/>
      <c r="H419" s="104"/>
      <c r="I419" s="103"/>
      <c r="J419" s="105"/>
      <c r="K419" s="133"/>
      <c r="L419" s="106"/>
      <c r="M419" s="103"/>
      <c r="N419" s="103"/>
      <c r="O419" s="103"/>
      <c r="P419" s="107" t="s">
        <v>17</v>
      </c>
      <c r="Q419" s="103"/>
      <c r="R419" s="103"/>
    </row>
    <row r="420" spans="1:18" s="9" customFormat="1" ht="12" outlineLevel="2" x14ac:dyDescent="0.2">
      <c r="A420" s="90">
        <v>8</v>
      </c>
      <c r="B420" s="91" t="s">
        <v>68</v>
      </c>
      <c r="C420" s="92" t="s">
        <v>518</v>
      </c>
      <c r="D420" s="93" t="s">
        <v>519</v>
      </c>
      <c r="E420" s="91" t="s">
        <v>84</v>
      </c>
      <c r="F420" s="94">
        <v>6.48</v>
      </c>
      <c r="G420" s="95">
        <v>15</v>
      </c>
      <c r="H420" s="94">
        <f>F420*(1+G420/100)</f>
        <v>7.452</v>
      </c>
      <c r="I420" s="95"/>
      <c r="J420" s="96"/>
      <c r="K420" s="132" t="s">
        <v>789</v>
      </c>
      <c r="L420" s="97"/>
      <c r="M420" s="98">
        <f>H420*L420</f>
        <v>0</v>
      </c>
      <c r="N420" s="97"/>
      <c r="O420" s="98">
        <f>H420*N420</f>
        <v>0</v>
      </c>
      <c r="P420" s="96">
        <v>21</v>
      </c>
      <c r="Q420" s="96">
        <f>J420*(P420/100)</f>
        <v>0</v>
      </c>
      <c r="R420" s="96">
        <f>J420+Q420</f>
        <v>0</v>
      </c>
    </row>
    <row r="421" spans="1:18" s="9" customFormat="1" ht="12" outlineLevel="2" x14ac:dyDescent="0.2">
      <c r="A421" s="90">
        <v>9</v>
      </c>
      <c r="B421" s="91" t="s">
        <v>68</v>
      </c>
      <c r="C421" s="92" t="s">
        <v>520</v>
      </c>
      <c r="D421" s="93" t="s">
        <v>521</v>
      </c>
      <c r="E421" s="91" t="s">
        <v>84</v>
      </c>
      <c r="F421" s="94">
        <v>11.44</v>
      </c>
      <c r="G421" s="95">
        <v>0</v>
      </c>
      <c r="H421" s="94">
        <f>F421*(1+G421/100)</f>
        <v>11.44</v>
      </c>
      <c r="I421" s="95"/>
      <c r="J421" s="96"/>
      <c r="K421" s="132" t="s">
        <v>789</v>
      </c>
      <c r="L421" s="97"/>
      <c r="M421" s="98">
        <f>H421*L421</f>
        <v>0</v>
      </c>
      <c r="N421" s="97"/>
      <c r="O421" s="98">
        <f>H421*N421</f>
        <v>0</v>
      </c>
      <c r="P421" s="96">
        <v>21</v>
      </c>
      <c r="Q421" s="96">
        <f>J421*(P421/100)</f>
        <v>0</v>
      </c>
      <c r="R421" s="96">
        <f>J421+Q421</f>
        <v>0</v>
      </c>
    </row>
    <row r="422" spans="1:18" s="10" customFormat="1" ht="11.25" outlineLevel="3" x14ac:dyDescent="0.3">
      <c r="A422" s="99"/>
      <c r="B422" s="100"/>
      <c r="C422" s="100"/>
      <c r="D422" s="101" t="s">
        <v>164</v>
      </c>
      <c r="E422" s="100"/>
      <c r="F422" s="102">
        <v>11.44</v>
      </c>
      <c r="G422" s="103"/>
      <c r="H422" s="104"/>
      <c r="I422" s="103"/>
      <c r="J422" s="105"/>
      <c r="K422" s="133"/>
      <c r="L422" s="106"/>
      <c r="M422" s="103"/>
      <c r="N422" s="103"/>
      <c r="O422" s="103"/>
      <c r="P422" s="107" t="s">
        <v>17</v>
      </c>
      <c r="Q422" s="103"/>
      <c r="R422" s="103"/>
    </row>
    <row r="423" spans="1:18" s="9" customFormat="1" ht="12" outlineLevel="2" x14ac:dyDescent="0.2">
      <c r="A423" s="90">
        <v>10</v>
      </c>
      <c r="B423" s="91" t="s">
        <v>68</v>
      </c>
      <c r="C423" s="92" t="s">
        <v>522</v>
      </c>
      <c r="D423" s="93" t="s">
        <v>523</v>
      </c>
      <c r="E423" s="91" t="s">
        <v>84</v>
      </c>
      <c r="F423" s="94">
        <v>11.44</v>
      </c>
      <c r="G423" s="95">
        <v>0</v>
      </c>
      <c r="H423" s="94">
        <f>F423*(1+G423/100)</f>
        <v>11.44</v>
      </c>
      <c r="I423" s="95"/>
      <c r="J423" s="96"/>
      <c r="K423" s="132" t="s">
        <v>789</v>
      </c>
      <c r="L423" s="97"/>
      <c r="M423" s="98">
        <f>H423*L423</f>
        <v>0</v>
      </c>
      <c r="N423" s="97"/>
      <c r="O423" s="98">
        <f>H423*N423</f>
        <v>0</v>
      </c>
      <c r="P423" s="96">
        <v>21</v>
      </c>
      <c r="Q423" s="96">
        <f>J423*(P423/100)</f>
        <v>0</v>
      </c>
      <c r="R423" s="96">
        <f>J423+Q423</f>
        <v>0</v>
      </c>
    </row>
    <row r="424" spans="1:18" s="9" customFormat="1" ht="24" outlineLevel="2" x14ac:dyDescent="0.2">
      <c r="A424" s="90">
        <v>11</v>
      </c>
      <c r="B424" s="91" t="s">
        <v>68</v>
      </c>
      <c r="C424" s="92" t="s">
        <v>485</v>
      </c>
      <c r="D424" s="93" t="s">
        <v>486</v>
      </c>
      <c r="E424" s="91" t="s">
        <v>214</v>
      </c>
      <c r="F424" s="94">
        <v>61.055999999999997</v>
      </c>
      <c r="G424" s="95">
        <v>0</v>
      </c>
      <c r="H424" s="94">
        <f>F424*(1+G424/100)</f>
        <v>61.055999999999997</v>
      </c>
      <c r="I424" s="95"/>
      <c r="J424" s="96"/>
      <c r="K424" s="132" t="s">
        <v>788</v>
      </c>
      <c r="L424" s="97">
        <v>5.0000000000000002E-5</v>
      </c>
      <c r="M424" s="98">
        <f>H424*L424</f>
        <v>3.0528E-3</v>
      </c>
      <c r="N424" s="97"/>
      <c r="O424" s="98">
        <f>H424*N424</f>
        <v>0</v>
      </c>
      <c r="P424" s="96">
        <v>21</v>
      </c>
      <c r="Q424" s="96">
        <f>J424*(P424/100)</f>
        <v>0</v>
      </c>
      <c r="R424" s="96">
        <f>J424+Q424</f>
        <v>0</v>
      </c>
    </row>
    <row r="425" spans="1:18" s="10" customFormat="1" ht="11.25" outlineLevel="3" x14ac:dyDescent="0.3">
      <c r="A425" s="99"/>
      <c r="B425" s="100"/>
      <c r="C425" s="100"/>
      <c r="D425" s="101" t="s">
        <v>524</v>
      </c>
      <c r="E425" s="100"/>
      <c r="F425" s="102">
        <v>0</v>
      </c>
      <c r="G425" s="103"/>
      <c r="H425" s="104"/>
      <c r="I425" s="103"/>
      <c r="J425" s="105"/>
      <c r="K425" s="133"/>
      <c r="L425" s="106"/>
      <c r="M425" s="103"/>
      <c r="N425" s="103"/>
      <c r="O425" s="103"/>
      <c r="P425" s="107" t="s">
        <v>17</v>
      </c>
      <c r="Q425" s="103"/>
      <c r="R425" s="103"/>
    </row>
    <row r="426" spans="1:18" s="10" customFormat="1" ht="11.25" outlineLevel="3" x14ac:dyDescent="0.3">
      <c r="A426" s="99"/>
      <c r="B426" s="100"/>
      <c r="C426" s="100"/>
      <c r="D426" s="101" t="s">
        <v>100</v>
      </c>
      <c r="E426" s="100"/>
      <c r="F426" s="102">
        <v>0</v>
      </c>
      <c r="G426" s="103"/>
      <c r="H426" s="104"/>
      <c r="I426" s="103"/>
      <c r="J426" s="105"/>
      <c r="K426" s="133"/>
      <c r="L426" s="106"/>
      <c r="M426" s="103"/>
      <c r="N426" s="103"/>
      <c r="O426" s="103"/>
      <c r="P426" s="107" t="s">
        <v>17</v>
      </c>
      <c r="Q426" s="103"/>
      <c r="R426" s="103"/>
    </row>
    <row r="427" spans="1:18" s="10" customFormat="1" ht="22.5" outlineLevel="3" x14ac:dyDescent="0.3">
      <c r="A427" s="99"/>
      <c r="B427" s="100"/>
      <c r="C427" s="100"/>
      <c r="D427" s="101" t="s">
        <v>525</v>
      </c>
      <c r="E427" s="100"/>
      <c r="F427" s="102">
        <v>40.616</v>
      </c>
      <c r="G427" s="103"/>
      <c r="H427" s="104"/>
      <c r="I427" s="103"/>
      <c r="J427" s="105"/>
      <c r="K427" s="133"/>
      <c r="L427" s="106"/>
      <c r="M427" s="103"/>
      <c r="N427" s="103"/>
      <c r="O427" s="103"/>
      <c r="P427" s="107" t="s">
        <v>17</v>
      </c>
      <c r="Q427" s="103"/>
      <c r="R427" s="103"/>
    </row>
    <row r="428" spans="1:18" s="10" customFormat="1" ht="11.25" outlineLevel="3" x14ac:dyDescent="0.3">
      <c r="A428" s="99"/>
      <c r="B428" s="100"/>
      <c r="C428" s="100"/>
      <c r="D428" s="101" t="s">
        <v>526</v>
      </c>
      <c r="E428" s="100"/>
      <c r="F428" s="102">
        <v>0</v>
      </c>
      <c r="G428" s="103"/>
      <c r="H428" s="104"/>
      <c r="I428" s="103"/>
      <c r="J428" s="105"/>
      <c r="K428" s="133"/>
      <c r="L428" s="106"/>
      <c r="M428" s="103"/>
      <c r="N428" s="103"/>
      <c r="O428" s="103"/>
      <c r="P428" s="107" t="s">
        <v>17</v>
      </c>
      <c r="Q428" s="103"/>
      <c r="R428" s="103"/>
    </row>
    <row r="429" spans="1:18" s="10" customFormat="1" ht="11.25" outlineLevel="3" x14ac:dyDescent="0.3">
      <c r="A429" s="99"/>
      <c r="B429" s="100"/>
      <c r="C429" s="100"/>
      <c r="D429" s="101" t="s">
        <v>527</v>
      </c>
      <c r="E429" s="100"/>
      <c r="F429" s="102">
        <v>9.7899999999999991</v>
      </c>
      <c r="G429" s="103"/>
      <c r="H429" s="104"/>
      <c r="I429" s="103"/>
      <c r="J429" s="105"/>
      <c r="K429" s="133"/>
      <c r="L429" s="106"/>
      <c r="M429" s="103"/>
      <c r="N429" s="103"/>
      <c r="O429" s="103"/>
      <c r="P429" s="107" t="s">
        <v>17</v>
      </c>
      <c r="Q429" s="103"/>
      <c r="R429" s="103"/>
    </row>
    <row r="430" spans="1:18" s="10" customFormat="1" ht="11.25" outlineLevel="3" x14ac:dyDescent="0.3">
      <c r="A430" s="99"/>
      <c r="B430" s="100"/>
      <c r="C430" s="100"/>
      <c r="D430" s="101" t="s">
        <v>528</v>
      </c>
      <c r="E430" s="100"/>
      <c r="F430" s="102">
        <v>0</v>
      </c>
      <c r="G430" s="103"/>
      <c r="H430" s="104"/>
      <c r="I430" s="103"/>
      <c r="J430" s="105"/>
      <c r="K430" s="133"/>
      <c r="L430" s="106"/>
      <c r="M430" s="103"/>
      <c r="N430" s="103"/>
      <c r="O430" s="103"/>
      <c r="P430" s="107" t="s">
        <v>17</v>
      </c>
      <c r="Q430" s="103"/>
      <c r="R430" s="103"/>
    </row>
    <row r="431" spans="1:18" s="10" customFormat="1" ht="11.25" outlineLevel="3" x14ac:dyDescent="0.3">
      <c r="A431" s="99"/>
      <c r="B431" s="100"/>
      <c r="C431" s="100"/>
      <c r="D431" s="101" t="s">
        <v>529</v>
      </c>
      <c r="E431" s="100"/>
      <c r="F431" s="102">
        <v>10.65</v>
      </c>
      <c r="G431" s="103"/>
      <c r="H431" s="104"/>
      <c r="I431" s="103"/>
      <c r="J431" s="105"/>
      <c r="K431" s="133"/>
      <c r="L431" s="106"/>
      <c r="M431" s="103"/>
      <c r="N431" s="103"/>
      <c r="O431" s="103"/>
      <c r="P431" s="107" t="s">
        <v>17</v>
      </c>
      <c r="Q431" s="103"/>
      <c r="R431" s="103"/>
    </row>
    <row r="432" spans="1:18" s="9" customFormat="1" ht="24" outlineLevel="2" x14ac:dyDescent="0.2">
      <c r="A432" s="90">
        <v>12</v>
      </c>
      <c r="B432" s="91" t="s">
        <v>68</v>
      </c>
      <c r="C432" s="92" t="s">
        <v>530</v>
      </c>
      <c r="D432" s="93" t="s">
        <v>531</v>
      </c>
      <c r="E432" s="91" t="s">
        <v>214</v>
      </c>
      <c r="F432" s="94">
        <v>61.055999999999997</v>
      </c>
      <c r="G432" s="95">
        <v>5</v>
      </c>
      <c r="H432" s="94">
        <f>F432*(1+G432/100)</f>
        <v>64.108800000000002</v>
      </c>
      <c r="I432" s="95"/>
      <c r="J432" s="96"/>
      <c r="K432" s="132" t="s">
        <v>789</v>
      </c>
      <c r="L432" s="97"/>
      <c r="M432" s="98">
        <f>H432*L432</f>
        <v>0</v>
      </c>
      <c r="N432" s="97"/>
      <c r="O432" s="98">
        <f>H432*N432</f>
        <v>0</v>
      </c>
      <c r="P432" s="96">
        <v>21</v>
      </c>
      <c r="Q432" s="96">
        <f>J432*(P432/100)</f>
        <v>0</v>
      </c>
      <c r="R432" s="96">
        <f>J432+Q432</f>
        <v>0</v>
      </c>
    </row>
    <row r="433" spans="1:18" s="9" customFormat="1" ht="12" outlineLevel="2" x14ac:dyDescent="0.2">
      <c r="A433" s="90">
        <v>13</v>
      </c>
      <c r="B433" s="91" t="s">
        <v>68</v>
      </c>
      <c r="C433" s="92" t="s">
        <v>532</v>
      </c>
      <c r="D433" s="93" t="s">
        <v>533</v>
      </c>
      <c r="E433" s="91" t="s">
        <v>344</v>
      </c>
      <c r="F433" s="94">
        <v>1</v>
      </c>
      <c r="G433" s="95">
        <v>0</v>
      </c>
      <c r="H433" s="94">
        <f>F433*(1+G433/100)</f>
        <v>1</v>
      </c>
      <c r="I433" s="95"/>
      <c r="J433" s="96"/>
      <c r="K433" s="132" t="s">
        <v>789</v>
      </c>
      <c r="L433" s="97"/>
      <c r="M433" s="98">
        <f>H433*L433</f>
        <v>0</v>
      </c>
      <c r="N433" s="97"/>
      <c r="O433" s="98">
        <f>H433*N433</f>
        <v>0</v>
      </c>
      <c r="P433" s="96">
        <v>21</v>
      </c>
      <c r="Q433" s="96">
        <f>J433*(P433/100)</f>
        <v>0</v>
      </c>
      <c r="R433" s="96">
        <f>J433+Q433</f>
        <v>0</v>
      </c>
    </row>
    <row r="434" spans="1:18" s="9" customFormat="1" ht="24" outlineLevel="2" x14ac:dyDescent="0.2">
      <c r="A434" s="90">
        <v>14</v>
      </c>
      <c r="B434" s="91" t="s">
        <v>68</v>
      </c>
      <c r="C434" s="92" t="s">
        <v>534</v>
      </c>
      <c r="D434" s="93" t="s">
        <v>535</v>
      </c>
      <c r="E434" s="91" t="s">
        <v>341</v>
      </c>
      <c r="F434" s="94">
        <f>SUM(J406:J433)/100</f>
        <v>0</v>
      </c>
      <c r="G434" s="95">
        <v>0</v>
      </c>
      <c r="H434" s="94">
        <f>F434*(1+G434/100)</f>
        <v>0</v>
      </c>
      <c r="I434" s="95"/>
      <c r="J434" s="96"/>
      <c r="K434" s="132" t="s">
        <v>788</v>
      </c>
      <c r="L434" s="97"/>
      <c r="M434" s="98">
        <f>H434*L434</f>
        <v>0</v>
      </c>
      <c r="N434" s="97"/>
      <c r="O434" s="98">
        <f>H434*N434</f>
        <v>0</v>
      </c>
      <c r="P434" s="96">
        <v>21</v>
      </c>
      <c r="Q434" s="96">
        <f>J434*(P434/100)</f>
        <v>0</v>
      </c>
      <c r="R434" s="96">
        <f>J434+Q434</f>
        <v>0</v>
      </c>
    </row>
    <row r="435" spans="1:18" s="11" customFormat="1" ht="12.75" customHeight="1" outlineLevel="2" x14ac:dyDescent="0.3">
      <c r="A435" s="108"/>
      <c r="B435" s="109"/>
      <c r="C435" s="109"/>
      <c r="D435" s="110"/>
      <c r="E435" s="109"/>
      <c r="F435" s="111"/>
      <c r="G435" s="112"/>
      <c r="H435" s="111"/>
      <c r="I435" s="112"/>
      <c r="J435" s="113"/>
      <c r="K435" s="134"/>
      <c r="L435" s="114"/>
      <c r="M435" s="112"/>
      <c r="N435" s="112"/>
      <c r="O435" s="112"/>
      <c r="P435" s="115" t="s">
        <v>17</v>
      </c>
      <c r="Q435" s="112"/>
      <c r="R435" s="112"/>
    </row>
    <row r="436" spans="1:18" s="8" customFormat="1" ht="16.5" customHeight="1" outlineLevel="1" x14ac:dyDescent="0.2">
      <c r="A436" s="82"/>
      <c r="B436" s="61"/>
      <c r="C436" s="83"/>
      <c r="D436" s="83" t="s">
        <v>43</v>
      </c>
      <c r="E436" s="61"/>
      <c r="F436" s="84"/>
      <c r="G436" s="85"/>
      <c r="H436" s="84"/>
      <c r="I436" s="85"/>
      <c r="J436" s="86"/>
      <c r="K436" s="131"/>
      <c r="L436" s="87"/>
      <c r="M436" s="88">
        <f>SUBTOTAL(9,M437:M479)</f>
        <v>0.26536622999999998</v>
      </c>
      <c r="N436" s="85"/>
      <c r="O436" s="88">
        <f>SUBTOTAL(9,O437:O479)</f>
        <v>0</v>
      </c>
      <c r="P436" s="89" t="s">
        <v>17</v>
      </c>
      <c r="Q436" s="86">
        <f>SUBTOTAL(9,Q437:Q479)</f>
        <v>0</v>
      </c>
      <c r="R436" s="86">
        <f>SUBTOTAL(9,R437:R479)</f>
        <v>0</v>
      </c>
    </row>
    <row r="437" spans="1:18" s="9" customFormat="1" ht="24" outlineLevel="2" x14ac:dyDescent="0.2">
      <c r="A437" s="90">
        <v>1</v>
      </c>
      <c r="B437" s="91" t="s">
        <v>68</v>
      </c>
      <c r="C437" s="92" t="s">
        <v>536</v>
      </c>
      <c r="D437" s="93" t="s">
        <v>537</v>
      </c>
      <c r="E437" s="91" t="s">
        <v>84</v>
      </c>
      <c r="F437" s="94">
        <v>76.381299999999996</v>
      </c>
      <c r="G437" s="95">
        <v>0</v>
      </c>
      <c r="H437" s="94">
        <f>F437*(1+G437/100)</f>
        <v>76.381299999999996</v>
      </c>
      <c r="I437" s="95"/>
      <c r="J437" s="96"/>
      <c r="K437" s="132" t="s">
        <v>789</v>
      </c>
      <c r="L437" s="97">
        <v>3.0999999999999999E-3</v>
      </c>
      <c r="M437" s="98">
        <f>H437*L437</f>
        <v>0.23678202999999998</v>
      </c>
      <c r="N437" s="97"/>
      <c r="O437" s="98">
        <f>H437*N437</f>
        <v>0</v>
      </c>
      <c r="P437" s="96">
        <v>21</v>
      </c>
      <c r="Q437" s="96">
        <f>J437*(P437/100)</f>
        <v>0</v>
      </c>
      <c r="R437" s="96">
        <f>J437+Q437</f>
        <v>0</v>
      </c>
    </row>
    <row r="438" spans="1:18" s="10" customFormat="1" ht="11.25" outlineLevel="3" x14ac:dyDescent="0.3">
      <c r="A438" s="99"/>
      <c r="B438" s="100"/>
      <c r="C438" s="100"/>
      <c r="D438" s="101" t="s">
        <v>538</v>
      </c>
      <c r="E438" s="100"/>
      <c r="F438" s="102">
        <v>0</v>
      </c>
      <c r="G438" s="103"/>
      <c r="H438" s="104"/>
      <c r="I438" s="103"/>
      <c r="J438" s="105"/>
      <c r="K438" s="133"/>
      <c r="L438" s="106"/>
      <c r="M438" s="103"/>
      <c r="N438" s="103"/>
      <c r="O438" s="103"/>
      <c r="P438" s="107" t="s">
        <v>17</v>
      </c>
      <c r="Q438" s="103"/>
      <c r="R438" s="103"/>
    </row>
    <row r="439" spans="1:18" s="10" customFormat="1" ht="11.25" outlineLevel="3" x14ac:dyDescent="0.3">
      <c r="A439" s="99"/>
      <c r="B439" s="100"/>
      <c r="C439" s="100"/>
      <c r="D439" s="101" t="s">
        <v>123</v>
      </c>
      <c r="E439" s="100"/>
      <c r="F439" s="102">
        <v>0</v>
      </c>
      <c r="G439" s="103"/>
      <c r="H439" s="104"/>
      <c r="I439" s="103"/>
      <c r="J439" s="105"/>
      <c r="K439" s="133"/>
      <c r="L439" s="106"/>
      <c r="M439" s="103"/>
      <c r="N439" s="103"/>
      <c r="O439" s="103"/>
      <c r="P439" s="107" t="s">
        <v>17</v>
      </c>
      <c r="Q439" s="103"/>
      <c r="R439" s="103"/>
    </row>
    <row r="440" spans="1:18" s="10" customFormat="1" ht="11.25" outlineLevel="3" x14ac:dyDescent="0.3">
      <c r="A440" s="99"/>
      <c r="B440" s="100"/>
      <c r="C440" s="100"/>
      <c r="D440" s="101" t="s">
        <v>264</v>
      </c>
      <c r="E440" s="100"/>
      <c r="F440" s="102">
        <v>19.158000000000001</v>
      </c>
      <c r="G440" s="103"/>
      <c r="H440" s="104"/>
      <c r="I440" s="103"/>
      <c r="J440" s="105"/>
      <c r="K440" s="133"/>
      <c r="L440" s="106"/>
      <c r="M440" s="103"/>
      <c r="N440" s="103"/>
      <c r="O440" s="103"/>
      <c r="P440" s="107" t="s">
        <v>17</v>
      </c>
      <c r="Q440" s="103"/>
      <c r="R440" s="103"/>
    </row>
    <row r="441" spans="1:18" s="10" customFormat="1" ht="11.25" outlineLevel="3" x14ac:dyDescent="0.3">
      <c r="A441" s="99"/>
      <c r="B441" s="100"/>
      <c r="C441" s="100"/>
      <c r="D441" s="101" t="s">
        <v>539</v>
      </c>
      <c r="E441" s="100"/>
      <c r="F441" s="102">
        <v>-2.758</v>
      </c>
      <c r="G441" s="103"/>
      <c r="H441" s="104"/>
      <c r="I441" s="103"/>
      <c r="J441" s="105"/>
      <c r="K441" s="133"/>
      <c r="L441" s="106"/>
      <c r="M441" s="103"/>
      <c r="N441" s="103"/>
      <c r="O441" s="103"/>
      <c r="P441" s="107" t="s">
        <v>17</v>
      </c>
      <c r="Q441" s="103"/>
      <c r="R441" s="103"/>
    </row>
    <row r="442" spans="1:18" s="10" customFormat="1" ht="11.25" outlineLevel="3" x14ac:dyDescent="0.3">
      <c r="A442" s="99"/>
      <c r="B442" s="100"/>
      <c r="C442" s="100"/>
      <c r="D442" s="101" t="s">
        <v>127</v>
      </c>
      <c r="E442" s="100"/>
      <c r="F442" s="102">
        <v>0</v>
      </c>
      <c r="G442" s="103"/>
      <c r="H442" s="104"/>
      <c r="I442" s="103"/>
      <c r="J442" s="105"/>
      <c r="K442" s="133"/>
      <c r="L442" s="106"/>
      <c r="M442" s="103"/>
      <c r="N442" s="103"/>
      <c r="O442" s="103"/>
      <c r="P442" s="107" t="s">
        <v>17</v>
      </c>
      <c r="Q442" s="103"/>
      <c r="R442" s="103"/>
    </row>
    <row r="443" spans="1:18" s="10" customFormat="1" ht="11.25" outlineLevel="3" x14ac:dyDescent="0.3">
      <c r="A443" s="99"/>
      <c r="B443" s="100"/>
      <c r="C443" s="100"/>
      <c r="D443" s="101" t="s">
        <v>538</v>
      </c>
      <c r="E443" s="100"/>
      <c r="F443" s="102">
        <v>0</v>
      </c>
      <c r="G443" s="103"/>
      <c r="H443" s="104"/>
      <c r="I443" s="103"/>
      <c r="J443" s="105"/>
      <c r="K443" s="133"/>
      <c r="L443" s="106"/>
      <c r="M443" s="103"/>
      <c r="N443" s="103"/>
      <c r="O443" s="103"/>
      <c r="P443" s="107" t="s">
        <v>17</v>
      </c>
      <c r="Q443" s="103"/>
      <c r="R443" s="103"/>
    </row>
    <row r="444" spans="1:18" s="10" customFormat="1" ht="11.25" outlineLevel="3" x14ac:dyDescent="0.3">
      <c r="A444" s="99"/>
      <c r="B444" s="100"/>
      <c r="C444" s="100"/>
      <c r="D444" s="101" t="s">
        <v>540</v>
      </c>
      <c r="E444" s="100"/>
      <c r="F444" s="102">
        <v>9.5596000000000014</v>
      </c>
      <c r="G444" s="103"/>
      <c r="H444" s="104"/>
      <c r="I444" s="103"/>
      <c r="J444" s="105"/>
      <c r="K444" s="133"/>
      <c r="L444" s="106"/>
      <c r="M444" s="103"/>
      <c r="N444" s="103"/>
      <c r="O444" s="103"/>
      <c r="P444" s="107" t="s">
        <v>17</v>
      </c>
      <c r="Q444" s="103"/>
      <c r="R444" s="103"/>
    </row>
    <row r="445" spans="1:18" s="10" customFormat="1" ht="11.25" outlineLevel="3" x14ac:dyDescent="0.3">
      <c r="A445" s="99"/>
      <c r="B445" s="100"/>
      <c r="C445" s="100"/>
      <c r="D445" s="101" t="s">
        <v>129</v>
      </c>
      <c r="E445" s="100"/>
      <c r="F445" s="102">
        <v>0</v>
      </c>
      <c r="G445" s="103"/>
      <c r="H445" s="104"/>
      <c r="I445" s="103"/>
      <c r="J445" s="105"/>
      <c r="K445" s="133"/>
      <c r="L445" s="106"/>
      <c r="M445" s="103"/>
      <c r="N445" s="103"/>
      <c r="O445" s="103"/>
      <c r="P445" s="107" t="s">
        <v>17</v>
      </c>
      <c r="Q445" s="103"/>
      <c r="R445" s="103"/>
    </row>
    <row r="446" spans="1:18" s="10" customFormat="1" ht="11.25" outlineLevel="3" x14ac:dyDescent="0.3">
      <c r="A446" s="99"/>
      <c r="B446" s="100"/>
      <c r="C446" s="100"/>
      <c r="D446" s="101" t="s">
        <v>538</v>
      </c>
      <c r="E446" s="100"/>
      <c r="F446" s="102">
        <v>0</v>
      </c>
      <c r="G446" s="103"/>
      <c r="H446" s="104"/>
      <c r="I446" s="103"/>
      <c r="J446" s="105"/>
      <c r="K446" s="133"/>
      <c r="L446" s="106"/>
      <c r="M446" s="103"/>
      <c r="N446" s="103"/>
      <c r="O446" s="103"/>
      <c r="P446" s="107" t="s">
        <v>17</v>
      </c>
      <c r="Q446" s="103"/>
      <c r="R446" s="103"/>
    </row>
    <row r="447" spans="1:18" s="10" customFormat="1" ht="11.25" outlineLevel="3" x14ac:dyDescent="0.3">
      <c r="A447" s="99"/>
      <c r="B447" s="100"/>
      <c r="C447" s="100"/>
      <c r="D447" s="101" t="s">
        <v>541</v>
      </c>
      <c r="E447" s="100"/>
      <c r="F447" s="102">
        <v>8.3750000000000018</v>
      </c>
      <c r="G447" s="103"/>
      <c r="H447" s="104"/>
      <c r="I447" s="103"/>
      <c r="J447" s="105"/>
      <c r="K447" s="133"/>
      <c r="L447" s="106"/>
      <c r="M447" s="103"/>
      <c r="N447" s="103"/>
      <c r="O447" s="103"/>
      <c r="P447" s="107" t="s">
        <v>17</v>
      </c>
      <c r="Q447" s="103"/>
      <c r="R447" s="103"/>
    </row>
    <row r="448" spans="1:18" s="10" customFormat="1" ht="11.25" outlineLevel="3" x14ac:dyDescent="0.3">
      <c r="A448" s="99"/>
      <c r="B448" s="100"/>
      <c r="C448" s="100"/>
      <c r="D448" s="101" t="s">
        <v>131</v>
      </c>
      <c r="E448" s="100"/>
      <c r="F448" s="102">
        <v>0</v>
      </c>
      <c r="G448" s="103"/>
      <c r="H448" s="104"/>
      <c r="I448" s="103"/>
      <c r="J448" s="105"/>
      <c r="K448" s="133"/>
      <c r="L448" s="106"/>
      <c r="M448" s="103"/>
      <c r="N448" s="103"/>
      <c r="O448" s="103"/>
      <c r="P448" s="107" t="s">
        <v>17</v>
      </c>
      <c r="Q448" s="103"/>
      <c r="R448" s="103"/>
    </row>
    <row r="449" spans="1:18" s="10" customFormat="1" ht="11.25" outlineLevel="3" x14ac:dyDescent="0.3">
      <c r="A449" s="99"/>
      <c r="B449" s="100"/>
      <c r="C449" s="100"/>
      <c r="D449" s="101" t="s">
        <v>538</v>
      </c>
      <c r="E449" s="100"/>
      <c r="F449" s="102">
        <v>0</v>
      </c>
      <c r="G449" s="103"/>
      <c r="H449" s="104"/>
      <c r="I449" s="103"/>
      <c r="J449" s="105"/>
      <c r="K449" s="133"/>
      <c r="L449" s="106"/>
      <c r="M449" s="103"/>
      <c r="N449" s="103"/>
      <c r="O449" s="103"/>
      <c r="P449" s="107" t="s">
        <v>17</v>
      </c>
      <c r="Q449" s="103"/>
      <c r="R449" s="103"/>
    </row>
    <row r="450" spans="1:18" s="10" customFormat="1" ht="11.25" outlineLevel="3" x14ac:dyDescent="0.3">
      <c r="A450" s="99"/>
      <c r="B450" s="100"/>
      <c r="C450" s="100"/>
      <c r="D450" s="101" t="s">
        <v>542</v>
      </c>
      <c r="E450" s="100"/>
      <c r="F450" s="102">
        <v>3.7710000000000004</v>
      </c>
      <c r="G450" s="103"/>
      <c r="H450" s="104"/>
      <c r="I450" s="103"/>
      <c r="J450" s="105"/>
      <c r="K450" s="133"/>
      <c r="L450" s="106"/>
      <c r="M450" s="103"/>
      <c r="N450" s="103"/>
      <c r="O450" s="103"/>
      <c r="P450" s="107" t="s">
        <v>17</v>
      </c>
      <c r="Q450" s="103"/>
      <c r="R450" s="103"/>
    </row>
    <row r="451" spans="1:18" s="10" customFormat="1" ht="11.25" outlineLevel="3" x14ac:dyDescent="0.3">
      <c r="A451" s="99"/>
      <c r="B451" s="100"/>
      <c r="C451" s="100"/>
      <c r="D451" s="101" t="s">
        <v>543</v>
      </c>
      <c r="E451" s="100"/>
      <c r="F451" s="102">
        <v>0</v>
      </c>
      <c r="G451" s="103"/>
      <c r="H451" s="104"/>
      <c r="I451" s="103"/>
      <c r="J451" s="105"/>
      <c r="K451" s="133"/>
      <c r="L451" s="106"/>
      <c r="M451" s="103"/>
      <c r="N451" s="103"/>
      <c r="O451" s="103"/>
      <c r="P451" s="107" t="s">
        <v>17</v>
      </c>
      <c r="Q451" s="103"/>
      <c r="R451" s="103"/>
    </row>
    <row r="452" spans="1:18" s="10" customFormat="1" ht="11.25" outlineLevel="3" x14ac:dyDescent="0.3">
      <c r="A452" s="99"/>
      <c r="B452" s="100"/>
      <c r="C452" s="100"/>
      <c r="D452" s="101" t="s">
        <v>544</v>
      </c>
      <c r="E452" s="100"/>
      <c r="F452" s="102">
        <v>0.318</v>
      </c>
      <c r="G452" s="103"/>
      <c r="H452" s="104"/>
      <c r="I452" s="103"/>
      <c r="J452" s="105"/>
      <c r="K452" s="133"/>
      <c r="L452" s="106"/>
      <c r="M452" s="103"/>
      <c r="N452" s="103"/>
      <c r="O452" s="103"/>
      <c r="P452" s="107" t="s">
        <v>17</v>
      </c>
      <c r="Q452" s="103"/>
      <c r="R452" s="103"/>
    </row>
    <row r="453" spans="1:18" s="10" customFormat="1" ht="11.25" outlineLevel="3" x14ac:dyDescent="0.3">
      <c r="A453" s="99"/>
      <c r="B453" s="100"/>
      <c r="C453" s="100"/>
      <c r="D453" s="101" t="s">
        <v>545</v>
      </c>
      <c r="E453" s="100"/>
      <c r="F453" s="102">
        <v>0.27300000000000002</v>
      </c>
      <c r="G453" s="103"/>
      <c r="H453" s="104"/>
      <c r="I453" s="103"/>
      <c r="J453" s="105"/>
      <c r="K453" s="133"/>
      <c r="L453" s="106"/>
      <c r="M453" s="103"/>
      <c r="N453" s="103"/>
      <c r="O453" s="103"/>
      <c r="P453" s="107" t="s">
        <v>17</v>
      </c>
      <c r="Q453" s="103"/>
      <c r="R453" s="103"/>
    </row>
    <row r="454" spans="1:18" s="10" customFormat="1" ht="11.25" outlineLevel="3" x14ac:dyDescent="0.3">
      <c r="A454" s="99"/>
      <c r="B454" s="100"/>
      <c r="C454" s="100"/>
      <c r="D454" s="101" t="s">
        <v>546</v>
      </c>
      <c r="E454" s="100"/>
      <c r="F454" s="102">
        <v>0.1275</v>
      </c>
      <c r="G454" s="103"/>
      <c r="H454" s="104"/>
      <c r="I454" s="103"/>
      <c r="J454" s="105"/>
      <c r="K454" s="133"/>
      <c r="L454" s="106"/>
      <c r="M454" s="103"/>
      <c r="N454" s="103"/>
      <c r="O454" s="103"/>
      <c r="P454" s="107" t="s">
        <v>17</v>
      </c>
      <c r="Q454" s="103"/>
      <c r="R454" s="103"/>
    </row>
    <row r="455" spans="1:18" s="10" customFormat="1" ht="11.25" outlineLevel="3" x14ac:dyDescent="0.3">
      <c r="A455" s="99"/>
      <c r="B455" s="100"/>
      <c r="C455" s="100"/>
      <c r="D455" s="101" t="s">
        <v>133</v>
      </c>
      <c r="E455" s="100"/>
      <c r="F455" s="102">
        <v>38.824100000000001</v>
      </c>
      <c r="G455" s="103"/>
      <c r="H455" s="104"/>
      <c r="I455" s="103"/>
      <c r="J455" s="105"/>
      <c r="K455" s="133"/>
      <c r="L455" s="106"/>
      <c r="M455" s="103"/>
      <c r="N455" s="103"/>
      <c r="O455" s="103"/>
      <c r="P455" s="107" t="s">
        <v>17</v>
      </c>
      <c r="Q455" s="103"/>
      <c r="R455" s="103"/>
    </row>
    <row r="456" spans="1:18" s="10" customFormat="1" ht="11.25" outlineLevel="3" x14ac:dyDescent="0.3">
      <c r="A456" s="99"/>
      <c r="B456" s="100"/>
      <c r="C456" s="100"/>
      <c r="D456" s="101" t="s">
        <v>547</v>
      </c>
      <c r="E456" s="100"/>
      <c r="F456" s="102">
        <v>0</v>
      </c>
      <c r="G456" s="103"/>
      <c r="H456" s="104"/>
      <c r="I456" s="103"/>
      <c r="J456" s="105"/>
      <c r="K456" s="133"/>
      <c r="L456" s="106"/>
      <c r="M456" s="103"/>
      <c r="N456" s="103"/>
      <c r="O456" s="103"/>
      <c r="P456" s="107" t="s">
        <v>17</v>
      </c>
      <c r="Q456" s="103"/>
      <c r="R456" s="103"/>
    </row>
    <row r="457" spans="1:18" s="10" customFormat="1" ht="11.25" outlineLevel="3" x14ac:dyDescent="0.3">
      <c r="A457" s="99"/>
      <c r="B457" s="100"/>
      <c r="C457" s="100"/>
      <c r="D457" s="101" t="s">
        <v>123</v>
      </c>
      <c r="E457" s="100"/>
      <c r="F457" s="102">
        <v>0</v>
      </c>
      <c r="G457" s="103"/>
      <c r="H457" s="104"/>
      <c r="I457" s="103"/>
      <c r="J457" s="105"/>
      <c r="K457" s="133"/>
      <c r="L457" s="106"/>
      <c r="M457" s="103"/>
      <c r="N457" s="103"/>
      <c r="O457" s="103"/>
      <c r="P457" s="107" t="s">
        <v>17</v>
      </c>
      <c r="Q457" s="103"/>
      <c r="R457" s="103"/>
    </row>
    <row r="458" spans="1:18" s="10" customFormat="1" ht="11.25" outlineLevel="3" x14ac:dyDescent="0.3">
      <c r="A458" s="99"/>
      <c r="B458" s="100"/>
      <c r="C458" s="100"/>
      <c r="D458" s="101" t="s">
        <v>264</v>
      </c>
      <c r="E458" s="100"/>
      <c r="F458" s="102">
        <v>19.158000000000001</v>
      </c>
      <c r="G458" s="103"/>
      <c r="H458" s="104"/>
      <c r="I458" s="103"/>
      <c r="J458" s="105"/>
      <c r="K458" s="133"/>
      <c r="L458" s="106"/>
      <c r="M458" s="103"/>
      <c r="N458" s="103"/>
      <c r="O458" s="103"/>
      <c r="P458" s="107" t="s">
        <v>17</v>
      </c>
      <c r="Q458" s="103"/>
      <c r="R458" s="103"/>
    </row>
    <row r="459" spans="1:18" s="10" customFormat="1" ht="11.25" outlineLevel="3" x14ac:dyDescent="0.3">
      <c r="A459" s="99"/>
      <c r="B459" s="100"/>
      <c r="C459" s="100"/>
      <c r="D459" s="101" t="s">
        <v>265</v>
      </c>
      <c r="E459" s="100"/>
      <c r="F459" s="102">
        <v>1.2600000000000002</v>
      </c>
      <c r="G459" s="103"/>
      <c r="H459" s="104"/>
      <c r="I459" s="103"/>
      <c r="J459" s="105"/>
      <c r="K459" s="133"/>
      <c r="L459" s="106"/>
      <c r="M459" s="103"/>
      <c r="N459" s="103"/>
      <c r="O459" s="103"/>
      <c r="P459" s="107" t="s">
        <v>17</v>
      </c>
      <c r="Q459" s="103"/>
      <c r="R459" s="103"/>
    </row>
    <row r="460" spans="1:18" s="10" customFormat="1" ht="11.25" outlineLevel="3" x14ac:dyDescent="0.3">
      <c r="A460" s="99"/>
      <c r="B460" s="100"/>
      <c r="C460" s="100"/>
      <c r="D460" s="101" t="s">
        <v>127</v>
      </c>
      <c r="E460" s="100"/>
      <c r="F460" s="102">
        <v>0</v>
      </c>
      <c r="G460" s="103"/>
      <c r="H460" s="104"/>
      <c r="I460" s="103"/>
      <c r="J460" s="105"/>
      <c r="K460" s="133"/>
      <c r="L460" s="106"/>
      <c r="M460" s="103"/>
      <c r="N460" s="103"/>
      <c r="O460" s="103"/>
      <c r="P460" s="107" t="s">
        <v>17</v>
      </c>
      <c r="Q460" s="103"/>
      <c r="R460" s="103"/>
    </row>
    <row r="461" spans="1:18" s="10" customFormat="1" ht="11.25" outlineLevel="3" x14ac:dyDescent="0.3">
      <c r="A461" s="99"/>
      <c r="B461" s="100"/>
      <c r="C461" s="100"/>
      <c r="D461" s="101" t="s">
        <v>266</v>
      </c>
      <c r="E461" s="100"/>
      <c r="F461" s="102">
        <v>3.3165999999999998</v>
      </c>
      <c r="G461" s="103"/>
      <c r="H461" s="104"/>
      <c r="I461" s="103"/>
      <c r="J461" s="105"/>
      <c r="K461" s="133"/>
      <c r="L461" s="106"/>
      <c r="M461" s="103"/>
      <c r="N461" s="103"/>
      <c r="O461" s="103"/>
      <c r="P461" s="107" t="s">
        <v>17</v>
      </c>
      <c r="Q461" s="103"/>
      <c r="R461" s="103"/>
    </row>
    <row r="462" spans="1:18" s="10" customFormat="1" ht="11.25" outlineLevel="3" x14ac:dyDescent="0.3">
      <c r="A462" s="99"/>
      <c r="B462" s="100"/>
      <c r="C462" s="100"/>
      <c r="D462" s="101" t="s">
        <v>129</v>
      </c>
      <c r="E462" s="100"/>
      <c r="F462" s="102">
        <v>0</v>
      </c>
      <c r="G462" s="103"/>
      <c r="H462" s="104"/>
      <c r="I462" s="103"/>
      <c r="J462" s="105"/>
      <c r="K462" s="133"/>
      <c r="L462" s="106"/>
      <c r="M462" s="103"/>
      <c r="N462" s="103"/>
      <c r="O462" s="103"/>
      <c r="P462" s="107" t="s">
        <v>17</v>
      </c>
      <c r="Q462" s="103"/>
      <c r="R462" s="103"/>
    </row>
    <row r="463" spans="1:18" s="10" customFormat="1" ht="11.25" outlineLevel="3" x14ac:dyDescent="0.3">
      <c r="A463" s="99"/>
      <c r="B463" s="100"/>
      <c r="C463" s="100"/>
      <c r="D463" s="101" t="s">
        <v>267</v>
      </c>
      <c r="E463" s="100"/>
      <c r="F463" s="102">
        <v>6.5920000000000005</v>
      </c>
      <c r="G463" s="103"/>
      <c r="H463" s="104"/>
      <c r="I463" s="103"/>
      <c r="J463" s="105"/>
      <c r="K463" s="133"/>
      <c r="L463" s="106"/>
      <c r="M463" s="103"/>
      <c r="N463" s="103"/>
      <c r="O463" s="103"/>
      <c r="P463" s="107" t="s">
        <v>17</v>
      </c>
      <c r="Q463" s="103"/>
      <c r="R463" s="103"/>
    </row>
    <row r="464" spans="1:18" s="10" customFormat="1" ht="11.25" outlineLevel="3" x14ac:dyDescent="0.3">
      <c r="A464" s="99"/>
      <c r="B464" s="100"/>
      <c r="C464" s="100"/>
      <c r="D464" s="101" t="s">
        <v>131</v>
      </c>
      <c r="E464" s="100"/>
      <c r="F464" s="102">
        <v>0</v>
      </c>
      <c r="G464" s="103"/>
      <c r="H464" s="104"/>
      <c r="I464" s="103"/>
      <c r="J464" s="105"/>
      <c r="K464" s="133"/>
      <c r="L464" s="106"/>
      <c r="M464" s="103"/>
      <c r="N464" s="103"/>
      <c r="O464" s="103"/>
      <c r="P464" s="107" t="s">
        <v>17</v>
      </c>
      <c r="Q464" s="103"/>
      <c r="R464" s="103"/>
    </row>
    <row r="465" spans="1:18" s="10" customFormat="1" ht="11.25" outlineLevel="3" x14ac:dyDescent="0.3">
      <c r="A465" s="99"/>
      <c r="B465" s="100"/>
      <c r="C465" s="100"/>
      <c r="D465" s="101" t="s">
        <v>268</v>
      </c>
      <c r="E465" s="100"/>
      <c r="F465" s="102">
        <v>7.2305999999999999</v>
      </c>
      <c r="G465" s="103"/>
      <c r="H465" s="104"/>
      <c r="I465" s="103"/>
      <c r="J465" s="105"/>
      <c r="K465" s="133"/>
      <c r="L465" s="106"/>
      <c r="M465" s="103"/>
      <c r="N465" s="103"/>
      <c r="O465" s="103"/>
      <c r="P465" s="107" t="s">
        <v>17</v>
      </c>
      <c r="Q465" s="103"/>
      <c r="R465" s="103"/>
    </row>
    <row r="466" spans="1:18" s="10" customFormat="1" ht="11.25" outlineLevel="3" x14ac:dyDescent="0.3">
      <c r="A466" s="99"/>
      <c r="B466" s="100"/>
      <c r="C466" s="100"/>
      <c r="D466" s="101" t="s">
        <v>133</v>
      </c>
      <c r="E466" s="100"/>
      <c r="F466" s="102">
        <v>37.557200000000009</v>
      </c>
      <c r="G466" s="103"/>
      <c r="H466" s="104"/>
      <c r="I466" s="103"/>
      <c r="J466" s="105"/>
      <c r="K466" s="133"/>
      <c r="L466" s="106"/>
      <c r="M466" s="103"/>
      <c r="N466" s="103"/>
      <c r="O466" s="103"/>
      <c r="P466" s="107" t="s">
        <v>17</v>
      </c>
      <c r="Q466" s="103"/>
      <c r="R466" s="103"/>
    </row>
    <row r="467" spans="1:18" s="9" customFormat="1" ht="12" outlineLevel="2" x14ac:dyDescent="0.2">
      <c r="A467" s="90">
        <v>2</v>
      </c>
      <c r="B467" s="91" t="s">
        <v>68</v>
      </c>
      <c r="C467" s="92" t="s">
        <v>548</v>
      </c>
      <c r="D467" s="93" t="s">
        <v>549</v>
      </c>
      <c r="E467" s="91" t="s">
        <v>84</v>
      </c>
      <c r="F467" s="94">
        <v>76.381</v>
      </c>
      <c r="G467" s="95">
        <v>15</v>
      </c>
      <c r="H467" s="94">
        <f>F467*(1+G467/100)</f>
        <v>87.838149999999999</v>
      </c>
      <c r="I467" s="95"/>
      <c r="J467" s="96"/>
      <c r="K467" s="132" t="s">
        <v>789</v>
      </c>
      <c r="L467" s="97"/>
      <c r="M467" s="98">
        <f>H467*L467</f>
        <v>0</v>
      </c>
      <c r="N467" s="97"/>
      <c r="O467" s="98">
        <f>H467*N467</f>
        <v>0</v>
      </c>
      <c r="P467" s="96">
        <v>21</v>
      </c>
      <c r="Q467" s="96">
        <f>J467*(P467/100)</f>
        <v>0</v>
      </c>
      <c r="R467" s="96">
        <f>J467+Q467</f>
        <v>0</v>
      </c>
    </row>
    <row r="468" spans="1:18" s="9" customFormat="1" ht="12" outlineLevel="2" x14ac:dyDescent="0.2">
      <c r="A468" s="90">
        <v>3</v>
      </c>
      <c r="B468" s="91" t="s">
        <v>68</v>
      </c>
      <c r="C468" s="92" t="s">
        <v>550</v>
      </c>
      <c r="D468" s="93" t="s">
        <v>551</v>
      </c>
      <c r="E468" s="91" t="s">
        <v>214</v>
      </c>
      <c r="F468" s="94">
        <v>18.29</v>
      </c>
      <c r="G468" s="95">
        <v>0</v>
      </c>
      <c r="H468" s="94">
        <f>F468*(1+G468/100)</f>
        <v>18.29</v>
      </c>
      <c r="I468" s="95"/>
      <c r="J468" s="96"/>
      <c r="K468" s="132" t="s">
        <v>789</v>
      </c>
      <c r="L468" s="97">
        <v>3.1E-4</v>
      </c>
      <c r="M468" s="98">
        <f>H468*L468</f>
        <v>5.6698999999999994E-3</v>
      </c>
      <c r="N468" s="97"/>
      <c r="O468" s="98">
        <f>H468*N468</f>
        <v>0</v>
      </c>
      <c r="P468" s="96">
        <v>21</v>
      </c>
      <c r="Q468" s="96">
        <f>J468*(P468/100)</f>
        <v>0</v>
      </c>
      <c r="R468" s="96">
        <f>J468+Q468</f>
        <v>0</v>
      </c>
    </row>
    <row r="469" spans="1:18" s="10" customFormat="1" ht="11.25" outlineLevel="3" x14ac:dyDescent="0.3">
      <c r="A469" s="99"/>
      <c r="B469" s="100"/>
      <c r="C469" s="100"/>
      <c r="D469" s="101" t="s">
        <v>543</v>
      </c>
      <c r="E469" s="100"/>
      <c r="F469" s="102">
        <v>0</v>
      </c>
      <c r="G469" s="103"/>
      <c r="H469" s="104"/>
      <c r="I469" s="103"/>
      <c r="J469" s="105"/>
      <c r="K469" s="133"/>
      <c r="L469" s="106"/>
      <c r="M469" s="103"/>
      <c r="N469" s="103"/>
      <c r="O469" s="103"/>
      <c r="P469" s="107" t="s">
        <v>17</v>
      </c>
      <c r="Q469" s="103"/>
      <c r="R469" s="103"/>
    </row>
    <row r="470" spans="1:18" s="10" customFormat="1" ht="11.25" outlineLevel="3" x14ac:dyDescent="0.3">
      <c r="A470" s="99"/>
      <c r="B470" s="100"/>
      <c r="C470" s="100"/>
      <c r="D470" s="101" t="s">
        <v>552</v>
      </c>
      <c r="E470" s="100"/>
      <c r="F470" s="102">
        <v>2.12</v>
      </c>
      <c r="G470" s="103"/>
      <c r="H470" s="104"/>
      <c r="I470" s="103"/>
      <c r="J470" s="105"/>
      <c r="K470" s="133"/>
      <c r="L470" s="106"/>
      <c r="M470" s="103"/>
      <c r="N470" s="103"/>
      <c r="O470" s="103"/>
      <c r="P470" s="107" t="s">
        <v>17</v>
      </c>
      <c r="Q470" s="103"/>
      <c r="R470" s="103"/>
    </row>
    <row r="471" spans="1:18" s="10" customFormat="1" ht="11.25" outlineLevel="3" x14ac:dyDescent="0.3">
      <c r="A471" s="99"/>
      <c r="B471" s="100"/>
      <c r="C471" s="100"/>
      <c r="D471" s="101" t="s">
        <v>553</v>
      </c>
      <c r="E471" s="100"/>
      <c r="F471" s="102">
        <v>1.82</v>
      </c>
      <c r="G471" s="103"/>
      <c r="H471" s="104"/>
      <c r="I471" s="103"/>
      <c r="J471" s="105"/>
      <c r="K471" s="133"/>
      <c r="L471" s="106"/>
      <c r="M471" s="103"/>
      <c r="N471" s="103"/>
      <c r="O471" s="103"/>
      <c r="P471" s="107" t="s">
        <v>17</v>
      </c>
      <c r="Q471" s="103"/>
      <c r="R471" s="103"/>
    </row>
    <row r="472" spans="1:18" s="10" customFormat="1" ht="11.25" outlineLevel="3" x14ac:dyDescent="0.3">
      <c r="A472" s="99"/>
      <c r="B472" s="100"/>
      <c r="C472" s="100"/>
      <c r="D472" s="101" t="s">
        <v>554</v>
      </c>
      <c r="E472" s="100"/>
      <c r="F472" s="102">
        <v>0.85</v>
      </c>
      <c r="G472" s="103"/>
      <c r="H472" s="104"/>
      <c r="I472" s="103"/>
      <c r="J472" s="105"/>
      <c r="K472" s="133"/>
      <c r="L472" s="106"/>
      <c r="M472" s="103"/>
      <c r="N472" s="103"/>
      <c r="O472" s="103"/>
      <c r="P472" s="107" t="s">
        <v>17</v>
      </c>
      <c r="Q472" s="103"/>
      <c r="R472" s="103"/>
    </row>
    <row r="473" spans="1:18" s="10" customFormat="1" ht="11.25" outlineLevel="3" x14ac:dyDescent="0.3">
      <c r="A473" s="99"/>
      <c r="B473" s="100"/>
      <c r="C473" s="100"/>
      <c r="D473" s="101" t="s">
        <v>555</v>
      </c>
      <c r="E473" s="100"/>
      <c r="F473" s="102">
        <v>0</v>
      </c>
      <c r="G473" s="103"/>
      <c r="H473" s="104"/>
      <c r="I473" s="103"/>
      <c r="J473" s="105"/>
      <c r="K473" s="133"/>
      <c r="L473" s="106"/>
      <c r="M473" s="103"/>
      <c r="N473" s="103"/>
      <c r="O473" s="103"/>
      <c r="P473" s="107" t="s">
        <v>17</v>
      </c>
      <c r="Q473" s="103"/>
      <c r="R473" s="103"/>
    </row>
    <row r="474" spans="1:18" s="10" customFormat="1" ht="11.25" outlineLevel="3" x14ac:dyDescent="0.3">
      <c r="A474" s="99"/>
      <c r="B474" s="100"/>
      <c r="C474" s="100"/>
      <c r="D474" s="101" t="s">
        <v>556</v>
      </c>
      <c r="E474" s="100"/>
      <c r="F474" s="102">
        <v>10.5</v>
      </c>
      <c r="G474" s="103"/>
      <c r="H474" s="104"/>
      <c r="I474" s="103"/>
      <c r="J474" s="105"/>
      <c r="K474" s="133"/>
      <c r="L474" s="106"/>
      <c r="M474" s="103"/>
      <c r="N474" s="103"/>
      <c r="O474" s="103"/>
      <c r="P474" s="107" t="s">
        <v>17</v>
      </c>
      <c r="Q474" s="103"/>
      <c r="R474" s="103"/>
    </row>
    <row r="475" spans="1:18" s="10" customFormat="1" ht="11.25" outlineLevel="3" x14ac:dyDescent="0.3">
      <c r="A475" s="99"/>
      <c r="B475" s="100"/>
      <c r="C475" s="100"/>
      <c r="D475" s="101" t="s">
        <v>557</v>
      </c>
      <c r="E475" s="100"/>
      <c r="F475" s="102">
        <v>0</v>
      </c>
      <c r="G475" s="103"/>
      <c r="H475" s="104"/>
      <c r="I475" s="103"/>
      <c r="J475" s="105"/>
      <c r="K475" s="133"/>
      <c r="L475" s="106"/>
      <c r="M475" s="103"/>
      <c r="N475" s="103"/>
      <c r="O475" s="103"/>
      <c r="P475" s="107" t="s">
        <v>17</v>
      </c>
      <c r="Q475" s="103"/>
      <c r="R475" s="103"/>
    </row>
    <row r="476" spans="1:18" s="10" customFormat="1" ht="11.25" outlineLevel="3" x14ac:dyDescent="0.3">
      <c r="A476" s="99"/>
      <c r="B476" s="100"/>
      <c r="C476" s="100"/>
      <c r="D476" s="101" t="s">
        <v>558</v>
      </c>
      <c r="E476" s="100"/>
      <c r="F476" s="102">
        <v>3</v>
      </c>
      <c r="G476" s="103"/>
      <c r="H476" s="104"/>
      <c r="I476" s="103"/>
      <c r="J476" s="105"/>
      <c r="K476" s="133"/>
      <c r="L476" s="106"/>
      <c r="M476" s="103"/>
      <c r="N476" s="103"/>
      <c r="O476" s="103"/>
      <c r="P476" s="107" t="s">
        <v>17</v>
      </c>
      <c r="Q476" s="103"/>
      <c r="R476" s="103"/>
    </row>
    <row r="477" spans="1:18" s="9" customFormat="1" ht="12" outlineLevel="2" x14ac:dyDescent="0.2">
      <c r="A477" s="90">
        <v>4</v>
      </c>
      <c r="B477" s="91" t="s">
        <v>68</v>
      </c>
      <c r="C477" s="92" t="s">
        <v>559</v>
      </c>
      <c r="D477" s="93" t="s">
        <v>560</v>
      </c>
      <c r="E477" s="91" t="s">
        <v>84</v>
      </c>
      <c r="F477" s="94">
        <v>76.381</v>
      </c>
      <c r="G477" s="95">
        <v>0</v>
      </c>
      <c r="H477" s="94">
        <f>F477*(1+G477/100)</f>
        <v>76.381</v>
      </c>
      <c r="I477" s="95"/>
      <c r="J477" s="96"/>
      <c r="K477" s="132" t="s">
        <v>789</v>
      </c>
      <c r="L477" s="97">
        <v>2.9999999999999997E-4</v>
      </c>
      <c r="M477" s="98">
        <f>H477*L477</f>
        <v>2.2914299999999999E-2</v>
      </c>
      <c r="N477" s="97"/>
      <c r="O477" s="98">
        <f>H477*N477</f>
        <v>0</v>
      </c>
      <c r="P477" s="96">
        <v>21</v>
      </c>
      <c r="Q477" s="96">
        <f>J477*(P477/100)</f>
        <v>0</v>
      </c>
      <c r="R477" s="96">
        <f>J477+Q477</f>
        <v>0</v>
      </c>
    </row>
    <row r="478" spans="1:18" s="9" customFormat="1" ht="24" outlineLevel="2" x14ac:dyDescent="0.2">
      <c r="A478" s="90">
        <v>5</v>
      </c>
      <c r="B478" s="91" t="s">
        <v>68</v>
      </c>
      <c r="C478" s="92" t="s">
        <v>561</v>
      </c>
      <c r="D478" s="93" t="s">
        <v>562</v>
      </c>
      <c r="E478" s="91" t="s">
        <v>341</v>
      </c>
      <c r="F478" s="94">
        <f>SUM(J437:J477)/100</f>
        <v>0</v>
      </c>
      <c r="G478" s="95">
        <v>0</v>
      </c>
      <c r="H478" s="94">
        <f>F478*(1+G478/100)</f>
        <v>0</v>
      </c>
      <c r="I478" s="95"/>
      <c r="J478" s="96"/>
      <c r="K478" s="132" t="s">
        <v>788</v>
      </c>
      <c r="L478" s="97"/>
      <c r="M478" s="98">
        <f>H478*L478</f>
        <v>0</v>
      </c>
      <c r="N478" s="97"/>
      <c r="O478" s="98">
        <f>H478*N478</f>
        <v>0</v>
      </c>
      <c r="P478" s="96">
        <v>21</v>
      </c>
      <c r="Q478" s="96">
        <f>J478*(P478/100)</f>
        <v>0</v>
      </c>
      <c r="R478" s="96">
        <f>J478+Q478</f>
        <v>0</v>
      </c>
    </row>
    <row r="479" spans="1:18" s="11" customFormat="1" ht="12.75" customHeight="1" outlineLevel="2" x14ac:dyDescent="0.3">
      <c r="A479" s="108"/>
      <c r="B479" s="109"/>
      <c r="C479" s="109"/>
      <c r="D479" s="110"/>
      <c r="E479" s="109"/>
      <c r="F479" s="111"/>
      <c r="G479" s="112"/>
      <c r="H479" s="111"/>
      <c r="I479" s="112"/>
      <c r="J479" s="113"/>
      <c r="K479" s="134"/>
      <c r="L479" s="114"/>
      <c r="M479" s="112"/>
      <c r="N479" s="112"/>
      <c r="O479" s="112"/>
      <c r="P479" s="115" t="s">
        <v>17</v>
      </c>
      <c r="Q479" s="112"/>
      <c r="R479" s="112"/>
    </row>
    <row r="480" spans="1:18" s="8" customFormat="1" ht="16.5" customHeight="1" outlineLevel="1" x14ac:dyDescent="0.2">
      <c r="A480" s="82"/>
      <c r="B480" s="61"/>
      <c r="C480" s="83"/>
      <c r="D480" s="83" t="s">
        <v>44</v>
      </c>
      <c r="E480" s="61"/>
      <c r="F480" s="84"/>
      <c r="G480" s="85"/>
      <c r="H480" s="84"/>
      <c r="I480" s="85"/>
      <c r="J480" s="86"/>
      <c r="K480" s="131"/>
      <c r="L480" s="87"/>
      <c r="M480" s="88">
        <f>SUBTOTAL(9,M481:M517)</f>
        <v>0.68645027489999999</v>
      </c>
      <c r="N480" s="85"/>
      <c r="O480" s="88">
        <f>SUBTOTAL(9,O481:O517)</f>
        <v>0.19533302</v>
      </c>
      <c r="P480" s="89" t="s">
        <v>17</v>
      </c>
      <c r="Q480" s="86">
        <f>SUBTOTAL(9,Q481:Q517)</f>
        <v>0</v>
      </c>
      <c r="R480" s="86">
        <f>SUBTOTAL(9,R481:R517)</f>
        <v>0</v>
      </c>
    </row>
    <row r="481" spans="1:18" s="9" customFormat="1" ht="24" outlineLevel="2" x14ac:dyDescent="0.2">
      <c r="A481" s="90">
        <v>1</v>
      </c>
      <c r="B481" s="91" t="s">
        <v>68</v>
      </c>
      <c r="C481" s="92" t="s">
        <v>563</v>
      </c>
      <c r="D481" s="93" t="s">
        <v>564</v>
      </c>
      <c r="E481" s="91" t="s">
        <v>84</v>
      </c>
      <c r="F481" s="94">
        <v>424.637</v>
      </c>
      <c r="G481" s="95">
        <v>0</v>
      </c>
      <c r="H481" s="94">
        <f>F481*(1+G481/100)</f>
        <v>424.637</v>
      </c>
      <c r="I481" s="95"/>
      <c r="J481" s="96"/>
      <c r="K481" s="132" t="s">
        <v>789</v>
      </c>
      <c r="L481" s="97"/>
      <c r="M481" s="98">
        <f>H481*L481</f>
        <v>0</v>
      </c>
      <c r="N481" s="97"/>
      <c r="O481" s="98">
        <f>H481*N481</f>
        <v>0</v>
      </c>
      <c r="P481" s="96">
        <v>21</v>
      </c>
      <c r="Q481" s="96">
        <f>J481*(P481/100)</f>
        <v>0</v>
      </c>
      <c r="R481" s="96">
        <f>J481+Q481</f>
        <v>0</v>
      </c>
    </row>
    <row r="482" spans="1:18" s="10" customFormat="1" ht="11.25" outlineLevel="3" x14ac:dyDescent="0.3">
      <c r="A482" s="99"/>
      <c r="B482" s="100"/>
      <c r="C482" s="100"/>
      <c r="D482" s="101" t="s">
        <v>565</v>
      </c>
      <c r="E482" s="100"/>
      <c r="F482" s="102">
        <v>0</v>
      </c>
      <c r="G482" s="103"/>
      <c r="H482" s="104"/>
      <c r="I482" s="103"/>
      <c r="J482" s="105"/>
      <c r="K482" s="133"/>
      <c r="L482" s="106"/>
      <c r="M482" s="103"/>
      <c r="N482" s="103"/>
      <c r="O482" s="103"/>
      <c r="P482" s="107" t="s">
        <v>17</v>
      </c>
      <c r="Q482" s="103"/>
      <c r="R482" s="103"/>
    </row>
    <row r="483" spans="1:18" s="10" customFormat="1" ht="11.25" outlineLevel="3" x14ac:dyDescent="0.3">
      <c r="A483" s="99"/>
      <c r="B483" s="100"/>
      <c r="C483" s="100"/>
      <c r="D483" s="101" t="s">
        <v>566</v>
      </c>
      <c r="E483" s="100"/>
      <c r="F483" s="102">
        <v>67.721999999999994</v>
      </c>
      <c r="G483" s="103"/>
      <c r="H483" s="104"/>
      <c r="I483" s="103"/>
      <c r="J483" s="105"/>
      <c r="K483" s="133"/>
      <c r="L483" s="106"/>
      <c r="M483" s="103"/>
      <c r="N483" s="103"/>
      <c r="O483" s="103"/>
      <c r="P483" s="107" t="s">
        <v>17</v>
      </c>
      <c r="Q483" s="103"/>
      <c r="R483" s="103"/>
    </row>
    <row r="484" spans="1:18" s="10" customFormat="1" ht="11.25" outlineLevel="3" x14ac:dyDescent="0.3">
      <c r="A484" s="99"/>
      <c r="B484" s="100"/>
      <c r="C484" s="100"/>
      <c r="D484" s="101" t="s">
        <v>567</v>
      </c>
      <c r="E484" s="100"/>
      <c r="F484" s="102">
        <v>356.91500000000002</v>
      </c>
      <c r="G484" s="103"/>
      <c r="H484" s="104"/>
      <c r="I484" s="103"/>
      <c r="J484" s="105"/>
      <c r="K484" s="133"/>
      <c r="L484" s="106"/>
      <c r="M484" s="103"/>
      <c r="N484" s="103"/>
      <c r="O484" s="103"/>
      <c r="P484" s="107" t="s">
        <v>17</v>
      </c>
      <c r="Q484" s="103"/>
      <c r="R484" s="103"/>
    </row>
    <row r="485" spans="1:18" s="9" customFormat="1" ht="24" outlineLevel="2" x14ac:dyDescent="0.2">
      <c r="A485" s="90">
        <v>2</v>
      </c>
      <c r="B485" s="91" t="s">
        <v>68</v>
      </c>
      <c r="C485" s="92" t="s">
        <v>568</v>
      </c>
      <c r="D485" s="93" t="s">
        <v>569</v>
      </c>
      <c r="E485" s="91" t="s">
        <v>84</v>
      </c>
      <c r="F485" s="94">
        <v>424.637</v>
      </c>
      <c r="G485" s="95">
        <v>0</v>
      </c>
      <c r="H485" s="94">
        <f>F485*(1+G485/100)</f>
        <v>424.637</v>
      </c>
      <c r="I485" s="95"/>
      <c r="J485" s="96"/>
      <c r="K485" s="132" t="s">
        <v>789</v>
      </c>
      <c r="L485" s="97"/>
      <c r="M485" s="98">
        <f>H485*L485</f>
        <v>0</v>
      </c>
      <c r="N485" s="97">
        <v>1.4999999999999999E-4</v>
      </c>
      <c r="O485" s="98">
        <f>H485*N485</f>
        <v>6.369554999999999E-2</v>
      </c>
      <c r="P485" s="96">
        <v>21</v>
      </c>
      <c r="Q485" s="96">
        <f>J485*(P485/100)</f>
        <v>0</v>
      </c>
      <c r="R485" s="96">
        <f>J485+Q485</f>
        <v>0</v>
      </c>
    </row>
    <row r="486" spans="1:18" s="9" customFormat="1" ht="24" outlineLevel="2" x14ac:dyDescent="0.2">
      <c r="A486" s="90">
        <v>3</v>
      </c>
      <c r="B486" s="91" t="s">
        <v>68</v>
      </c>
      <c r="C486" s="92" t="s">
        <v>570</v>
      </c>
      <c r="D486" s="93" t="s">
        <v>571</v>
      </c>
      <c r="E486" s="91" t="s">
        <v>84</v>
      </c>
      <c r="F486" s="94">
        <v>424.637</v>
      </c>
      <c r="G486" s="95">
        <v>0</v>
      </c>
      <c r="H486" s="94">
        <f>F486*(1+G486/100)</f>
        <v>424.637</v>
      </c>
      <c r="I486" s="95"/>
      <c r="J486" s="96"/>
      <c r="K486" s="132" t="s">
        <v>789</v>
      </c>
      <c r="L486" s="97">
        <v>1E-3</v>
      </c>
      <c r="M486" s="98">
        <f>H486*L486</f>
        <v>0.42463699999999999</v>
      </c>
      <c r="N486" s="97">
        <v>3.1E-4</v>
      </c>
      <c r="O486" s="98">
        <f>H486*N486</f>
        <v>0.13163747000000001</v>
      </c>
      <c r="P486" s="96">
        <v>21</v>
      </c>
      <c r="Q486" s="96">
        <f>J486*(P486/100)</f>
        <v>0</v>
      </c>
      <c r="R486" s="96">
        <f>J486+Q486</f>
        <v>0</v>
      </c>
    </row>
    <row r="487" spans="1:18" s="9" customFormat="1" ht="24" outlineLevel="2" x14ac:dyDescent="0.2">
      <c r="A487" s="90">
        <v>4</v>
      </c>
      <c r="B487" s="91" t="s">
        <v>68</v>
      </c>
      <c r="C487" s="92" t="s">
        <v>572</v>
      </c>
      <c r="D487" s="93" t="s">
        <v>573</v>
      </c>
      <c r="E487" s="91" t="s">
        <v>84</v>
      </c>
      <c r="F487" s="94">
        <v>424.637</v>
      </c>
      <c r="G487" s="95">
        <v>0</v>
      </c>
      <c r="H487" s="94">
        <f>F487*(1+G487/100)</f>
        <v>424.637</v>
      </c>
      <c r="I487" s="95"/>
      <c r="J487" s="96"/>
      <c r="K487" s="132" t="s">
        <v>789</v>
      </c>
      <c r="L487" s="97"/>
      <c r="M487" s="98">
        <f>H487*L487</f>
        <v>0</v>
      </c>
      <c r="N487" s="97"/>
      <c r="O487" s="98">
        <f>H487*N487</f>
        <v>0</v>
      </c>
      <c r="P487" s="96">
        <v>21</v>
      </c>
      <c r="Q487" s="96">
        <f>J487*(P487/100)</f>
        <v>0</v>
      </c>
      <c r="R487" s="96">
        <f>J487+Q487</f>
        <v>0</v>
      </c>
    </row>
    <row r="488" spans="1:18" s="9" customFormat="1" ht="24" outlineLevel="2" x14ac:dyDescent="0.2">
      <c r="A488" s="90">
        <v>5</v>
      </c>
      <c r="B488" s="91" t="s">
        <v>68</v>
      </c>
      <c r="C488" s="92" t="s">
        <v>574</v>
      </c>
      <c r="D488" s="93" t="s">
        <v>575</v>
      </c>
      <c r="E488" s="91" t="s">
        <v>84</v>
      </c>
      <c r="F488" s="94">
        <v>43.053855000000006</v>
      </c>
      <c r="G488" s="95">
        <v>0</v>
      </c>
      <c r="H488" s="94">
        <f>F488*(1+G488/100)</f>
        <v>43.053855000000006</v>
      </c>
      <c r="I488" s="95"/>
      <c r="J488" s="96"/>
      <c r="K488" s="132" t="s">
        <v>789</v>
      </c>
      <c r="L488" s="97">
        <v>3.8000000000000002E-4</v>
      </c>
      <c r="M488" s="98">
        <f>H488*L488</f>
        <v>1.6360464900000003E-2</v>
      </c>
      <c r="N488" s="97"/>
      <c r="O488" s="98">
        <f>H488*N488</f>
        <v>0</v>
      </c>
      <c r="P488" s="96">
        <v>21</v>
      </c>
      <c r="Q488" s="96">
        <f>J488*(P488/100)</f>
        <v>0</v>
      </c>
      <c r="R488" s="96">
        <f>J488+Q488</f>
        <v>0</v>
      </c>
    </row>
    <row r="489" spans="1:18" s="10" customFormat="1" ht="11.25" outlineLevel="3" x14ac:dyDescent="0.3">
      <c r="A489" s="99"/>
      <c r="B489" s="100"/>
      <c r="C489" s="100"/>
      <c r="D489" s="101" t="s">
        <v>576</v>
      </c>
      <c r="E489" s="100"/>
      <c r="F489" s="102">
        <v>0</v>
      </c>
      <c r="G489" s="103"/>
      <c r="H489" s="104"/>
      <c r="I489" s="103"/>
      <c r="J489" s="105"/>
      <c r="K489" s="133"/>
      <c r="L489" s="106"/>
      <c r="M489" s="103"/>
      <c r="N489" s="103"/>
      <c r="O489" s="103"/>
      <c r="P489" s="107" t="s">
        <v>17</v>
      </c>
      <c r="Q489" s="103"/>
      <c r="R489" s="103"/>
    </row>
    <row r="490" spans="1:18" s="10" customFormat="1" ht="11.25" outlineLevel="3" x14ac:dyDescent="0.3">
      <c r="A490" s="99"/>
      <c r="B490" s="100"/>
      <c r="C490" s="100"/>
      <c r="D490" s="101" t="s">
        <v>577</v>
      </c>
      <c r="E490" s="100"/>
      <c r="F490" s="102">
        <v>0</v>
      </c>
      <c r="G490" s="103"/>
      <c r="H490" s="104"/>
      <c r="I490" s="103"/>
      <c r="J490" s="105"/>
      <c r="K490" s="133"/>
      <c r="L490" s="106"/>
      <c r="M490" s="103"/>
      <c r="N490" s="103"/>
      <c r="O490" s="103"/>
      <c r="P490" s="107" t="s">
        <v>17</v>
      </c>
      <c r="Q490" s="103"/>
      <c r="R490" s="103"/>
    </row>
    <row r="491" spans="1:18" s="10" customFormat="1" ht="11.25" outlineLevel="3" x14ac:dyDescent="0.3">
      <c r="A491" s="99"/>
      <c r="B491" s="100"/>
      <c r="C491" s="100"/>
      <c r="D491" s="101" t="s">
        <v>578</v>
      </c>
      <c r="E491" s="100"/>
      <c r="F491" s="102">
        <v>11.880330000000001</v>
      </c>
      <c r="G491" s="103"/>
      <c r="H491" s="104"/>
      <c r="I491" s="103"/>
      <c r="J491" s="105"/>
      <c r="K491" s="133"/>
      <c r="L491" s="106"/>
      <c r="M491" s="103"/>
      <c r="N491" s="103"/>
      <c r="O491" s="103"/>
      <c r="P491" s="107" t="s">
        <v>17</v>
      </c>
      <c r="Q491" s="103"/>
      <c r="R491" s="103"/>
    </row>
    <row r="492" spans="1:18" s="10" customFormat="1" ht="22.5" outlineLevel="3" x14ac:dyDescent="0.3">
      <c r="A492" s="99"/>
      <c r="B492" s="100"/>
      <c r="C492" s="100"/>
      <c r="D492" s="101" t="s">
        <v>579</v>
      </c>
      <c r="E492" s="100"/>
      <c r="F492" s="102">
        <v>-4.7576999999999998</v>
      </c>
      <c r="G492" s="103"/>
      <c r="H492" s="104"/>
      <c r="I492" s="103"/>
      <c r="J492" s="105"/>
      <c r="K492" s="133"/>
      <c r="L492" s="106"/>
      <c r="M492" s="103"/>
      <c r="N492" s="103"/>
      <c r="O492" s="103"/>
      <c r="P492" s="107" t="s">
        <v>17</v>
      </c>
      <c r="Q492" s="103"/>
      <c r="R492" s="103"/>
    </row>
    <row r="493" spans="1:18" s="10" customFormat="1" ht="11.25" outlineLevel="3" x14ac:dyDescent="0.3">
      <c r="A493" s="99"/>
      <c r="B493" s="100"/>
      <c r="C493" s="100"/>
      <c r="D493" s="101" t="s">
        <v>580</v>
      </c>
      <c r="E493" s="100"/>
      <c r="F493" s="102">
        <v>0.37800000000000006</v>
      </c>
      <c r="G493" s="103"/>
      <c r="H493" s="104"/>
      <c r="I493" s="103"/>
      <c r="J493" s="105"/>
      <c r="K493" s="133"/>
      <c r="L493" s="106"/>
      <c r="M493" s="103"/>
      <c r="N493" s="103"/>
      <c r="O493" s="103"/>
      <c r="P493" s="107" t="s">
        <v>17</v>
      </c>
      <c r="Q493" s="103"/>
      <c r="R493" s="103"/>
    </row>
    <row r="494" spans="1:18" s="10" customFormat="1" ht="11.25" outlineLevel="3" x14ac:dyDescent="0.3">
      <c r="A494" s="99"/>
      <c r="B494" s="100"/>
      <c r="C494" s="100"/>
      <c r="D494" s="101" t="s">
        <v>581</v>
      </c>
      <c r="E494" s="100"/>
      <c r="F494" s="102">
        <v>0</v>
      </c>
      <c r="G494" s="103"/>
      <c r="H494" s="104"/>
      <c r="I494" s="103"/>
      <c r="J494" s="105"/>
      <c r="K494" s="133"/>
      <c r="L494" s="106"/>
      <c r="M494" s="103"/>
      <c r="N494" s="103"/>
      <c r="O494" s="103"/>
      <c r="P494" s="107" t="s">
        <v>17</v>
      </c>
      <c r="Q494" s="103"/>
      <c r="R494" s="103"/>
    </row>
    <row r="495" spans="1:18" s="10" customFormat="1" ht="11.25" outlineLevel="3" x14ac:dyDescent="0.3">
      <c r="A495" s="99"/>
      <c r="B495" s="100"/>
      <c r="C495" s="100"/>
      <c r="D495" s="101" t="s">
        <v>582</v>
      </c>
      <c r="E495" s="100"/>
      <c r="F495" s="102">
        <v>0</v>
      </c>
      <c r="G495" s="103"/>
      <c r="H495" s="104"/>
      <c r="I495" s="103"/>
      <c r="J495" s="105"/>
      <c r="K495" s="133"/>
      <c r="L495" s="106"/>
      <c r="M495" s="103"/>
      <c r="N495" s="103"/>
      <c r="O495" s="103"/>
      <c r="P495" s="107" t="s">
        <v>17</v>
      </c>
      <c r="Q495" s="103"/>
      <c r="R495" s="103"/>
    </row>
    <row r="496" spans="1:18" s="10" customFormat="1" ht="11.25" outlineLevel="3" x14ac:dyDescent="0.3">
      <c r="A496" s="99"/>
      <c r="B496" s="100"/>
      <c r="C496" s="100"/>
      <c r="D496" s="101" t="s">
        <v>583</v>
      </c>
      <c r="E496" s="100"/>
      <c r="F496" s="102">
        <v>35.553225000000005</v>
      </c>
      <c r="G496" s="103"/>
      <c r="H496" s="104"/>
      <c r="I496" s="103"/>
      <c r="J496" s="105"/>
      <c r="K496" s="133"/>
      <c r="L496" s="106"/>
      <c r="M496" s="103"/>
      <c r="N496" s="103"/>
      <c r="O496" s="103"/>
      <c r="P496" s="107" t="s">
        <v>17</v>
      </c>
      <c r="Q496" s="103"/>
      <c r="R496" s="103"/>
    </row>
    <row r="497" spans="1:18" s="9" customFormat="1" ht="24" outlineLevel="2" x14ac:dyDescent="0.2">
      <c r="A497" s="90">
        <v>6</v>
      </c>
      <c r="B497" s="91" t="s">
        <v>68</v>
      </c>
      <c r="C497" s="92" t="s">
        <v>584</v>
      </c>
      <c r="D497" s="93" t="s">
        <v>585</v>
      </c>
      <c r="E497" s="91" t="s">
        <v>84</v>
      </c>
      <c r="F497" s="94">
        <v>846.38900000000012</v>
      </c>
      <c r="G497" s="95">
        <v>0</v>
      </c>
      <c r="H497" s="94">
        <f>F497*(1+G497/100)</f>
        <v>846.38900000000012</v>
      </c>
      <c r="I497" s="95"/>
      <c r="J497" s="96"/>
      <c r="K497" s="132" t="s">
        <v>789</v>
      </c>
      <c r="L497" s="97">
        <v>2.9E-4</v>
      </c>
      <c r="M497" s="98">
        <f>H497*L497</f>
        <v>0.24545281000000005</v>
      </c>
      <c r="N497" s="97"/>
      <c r="O497" s="98">
        <f>H497*N497</f>
        <v>0</v>
      </c>
      <c r="P497" s="96">
        <v>21</v>
      </c>
      <c r="Q497" s="96">
        <f>J497*(P497/100)</f>
        <v>0</v>
      </c>
      <c r="R497" s="96">
        <f>J497+Q497</f>
        <v>0</v>
      </c>
    </row>
    <row r="498" spans="1:18" s="10" customFormat="1" ht="11.25" outlineLevel="3" x14ac:dyDescent="0.3">
      <c r="A498" s="99"/>
      <c r="B498" s="100"/>
      <c r="C498" s="100"/>
      <c r="D498" s="101" t="s">
        <v>586</v>
      </c>
      <c r="E498" s="100"/>
      <c r="F498" s="102">
        <v>0</v>
      </c>
      <c r="G498" s="103"/>
      <c r="H498" s="104"/>
      <c r="I498" s="103"/>
      <c r="J498" s="105"/>
      <c r="K498" s="133"/>
      <c r="L498" s="106"/>
      <c r="M498" s="103"/>
      <c r="N498" s="103"/>
      <c r="O498" s="103"/>
      <c r="P498" s="107" t="s">
        <v>17</v>
      </c>
      <c r="Q498" s="103"/>
      <c r="R498" s="103"/>
    </row>
    <row r="499" spans="1:18" s="10" customFormat="1" ht="11.25" outlineLevel="3" x14ac:dyDescent="0.3">
      <c r="A499" s="99"/>
      <c r="B499" s="100"/>
      <c r="C499" s="100"/>
      <c r="D499" s="101" t="s">
        <v>587</v>
      </c>
      <c r="E499" s="100"/>
      <c r="F499" s="102">
        <v>424.637</v>
      </c>
      <c r="G499" s="103"/>
      <c r="H499" s="104"/>
      <c r="I499" s="103"/>
      <c r="J499" s="105"/>
      <c r="K499" s="133"/>
      <c r="L499" s="106"/>
      <c r="M499" s="103"/>
      <c r="N499" s="103"/>
      <c r="O499" s="103"/>
      <c r="P499" s="107" t="s">
        <v>17</v>
      </c>
      <c r="Q499" s="103"/>
      <c r="R499" s="103"/>
    </row>
    <row r="500" spans="1:18" s="10" customFormat="1" ht="11.25" outlineLevel="3" x14ac:dyDescent="0.3">
      <c r="A500" s="99"/>
      <c r="B500" s="100"/>
      <c r="C500" s="100"/>
      <c r="D500" s="101" t="s">
        <v>133</v>
      </c>
      <c r="E500" s="100"/>
      <c r="F500" s="102">
        <v>424.637</v>
      </c>
      <c r="G500" s="103"/>
      <c r="H500" s="104"/>
      <c r="I500" s="103"/>
      <c r="J500" s="105"/>
      <c r="K500" s="133"/>
      <c r="L500" s="106"/>
      <c r="M500" s="103"/>
      <c r="N500" s="103"/>
      <c r="O500" s="103"/>
      <c r="P500" s="107" t="s">
        <v>17</v>
      </c>
      <c r="Q500" s="103"/>
      <c r="R500" s="103"/>
    </row>
    <row r="501" spans="1:18" s="10" customFormat="1" ht="22.5" outlineLevel="3" x14ac:dyDescent="0.3">
      <c r="A501" s="99"/>
      <c r="B501" s="100"/>
      <c r="C501" s="100"/>
      <c r="D501" s="101" t="s">
        <v>588</v>
      </c>
      <c r="E501" s="100"/>
      <c r="F501" s="102">
        <v>329.27499999999998</v>
      </c>
      <c r="G501" s="103"/>
      <c r="H501" s="104"/>
      <c r="I501" s="103"/>
      <c r="J501" s="105"/>
      <c r="K501" s="133"/>
      <c r="L501" s="106"/>
      <c r="M501" s="103"/>
      <c r="N501" s="103"/>
      <c r="O501" s="103"/>
      <c r="P501" s="107" t="s">
        <v>17</v>
      </c>
      <c r="Q501" s="103"/>
      <c r="R501" s="103"/>
    </row>
    <row r="502" spans="1:18" s="10" customFormat="1" ht="11.25" outlineLevel="3" x14ac:dyDescent="0.3">
      <c r="A502" s="99"/>
      <c r="B502" s="100"/>
      <c r="C502" s="100"/>
      <c r="D502" s="101" t="s">
        <v>589</v>
      </c>
      <c r="E502" s="100"/>
      <c r="F502" s="102">
        <v>-38.823999999999998</v>
      </c>
      <c r="G502" s="103"/>
      <c r="H502" s="104"/>
      <c r="I502" s="103"/>
      <c r="J502" s="105"/>
      <c r="K502" s="133"/>
      <c r="L502" s="106"/>
      <c r="M502" s="103"/>
      <c r="N502" s="103"/>
      <c r="O502" s="103"/>
      <c r="P502" s="107" t="s">
        <v>17</v>
      </c>
      <c r="Q502" s="103"/>
      <c r="R502" s="103"/>
    </row>
    <row r="503" spans="1:18" s="10" customFormat="1" ht="11.25" outlineLevel="3" x14ac:dyDescent="0.3">
      <c r="A503" s="99"/>
      <c r="B503" s="100"/>
      <c r="C503" s="100"/>
      <c r="D503" s="101" t="s">
        <v>590</v>
      </c>
      <c r="E503" s="100"/>
      <c r="F503" s="102">
        <v>131.30099999999999</v>
      </c>
      <c r="G503" s="103"/>
      <c r="H503" s="104"/>
      <c r="I503" s="103"/>
      <c r="J503" s="105"/>
      <c r="K503" s="133"/>
      <c r="L503" s="106"/>
      <c r="M503" s="103"/>
      <c r="N503" s="103"/>
      <c r="O503" s="103"/>
      <c r="P503" s="107" t="s">
        <v>17</v>
      </c>
      <c r="Q503" s="103"/>
      <c r="R503" s="103"/>
    </row>
    <row r="504" spans="1:18" s="9" customFormat="1" ht="24" outlineLevel="2" x14ac:dyDescent="0.2">
      <c r="A504" s="90">
        <v>7</v>
      </c>
      <c r="B504" s="91" t="s">
        <v>68</v>
      </c>
      <c r="C504" s="92" t="s">
        <v>591</v>
      </c>
      <c r="D504" s="93" t="s">
        <v>592</v>
      </c>
      <c r="E504" s="91" t="s">
        <v>84</v>
      </c>
      <c r="F504" s="94">
        <v>219.75300000000001</v>
      </c>
      <c r="G504" s="95">
        <v>0</v>
      </c>
      <c r="H504" s="94">
        <f>F504*(1+G504/100)</f>
        <v>219.75300000000001</v>
      </c>
      <c r="I504" s="95"/>
      <c r="J504" s="96"/>
      <c r="K504" s="132" t="s">
        <v>788</v>
      </c>
      <c r="L504" s="97"/>
      <c r="M504" s="98">
        <f>H504*L504</f>
        <v>0</v>
      </c>
      <c r="N504" s="97"/>
      <c r="O504" s="98">
        <f>H504*N504</f>
        <v>0</v>
      </c>
      <c r="P504" s="96">
        <v>21</v>
      </c>
      <c r="Q504" s="96">
        <f>J504*(P504/100)</f>
        <v>0</v>
      </c>
      <c r="R504" s="96">
        <f>J504+Q504</f>
        <v>0</v>
      </c>
    </row>
    <row r="505" spans="1:18" s="10" customFormat="1" ht="11.25" outlineLevel="3" x14ac:dyDescent="0.3">
      <c r="A505" s="99"/>
      <c r="B505" s="100"/>
      <c r="C505" s="100"/>
      <c r="D505" s="101" t="s">
        <v>137</v>
      </c>
      <c r="E505" s="100"/>
      <c r="F505" s="102">
        <v>0</v>
      </c>
      <c r="G505" s="103"/>
      <c r="H505" s="104"/>
      <c r="I505" s="103"/>
      <c r="J505" s="105"/>
      <c r="K505" s="133"/>
      <c r="L505" s="106"/>
      <c r="M505" s="103"/>
      <c r="N505" s="103"/>
      <c r="O505" s="103"/>
      <c r="P505" s="107" t="s">
        <v>17</v>
      </c>
      <c r="Q505" s="103"/>
      <c r="R505" s="103"/>
    </row>
    <row r="506" spans="1:18" s="10" customFormat="1" ht="11.25" outlineLevel="3" x14ac:dyDescent="0.3">
      <c r="A506" s="99"/>
      <c r="B506" s="100"/>
      <c r="C506" s="100"/>
      <c r="D506" s="101" t="s">
        <v>138</v>
      </c>
      <c r="E506" s="100"/>
      <c r="F506" s="102">
        <v>18.399999999999999</v>
      </c>
      <c r="G506" s="103"/>
      <c r="H506" s="104"/>
      <c r="I506" s="103"/>
      <c r="J506" s="105"/>
      <c r="K506" s="133"/>
      <c r="L506" s="106"/>
      <c r="M506" s="103"/>
      <c r="N506" s="103"/>
      <c r="O506" s="103"/>
      <c r="P506" s="107" t="s">
        <v>17</v>
      </c>
      <c r="Q506" s="103"/>
      <c r="R506" s="103"/>
    </row>
    <row r="507" spans="1:18" s="10" customFormat="1" ht="11.25" outlineLevel="3" x14ac:dyDescent="0.3">
      <c r="A507" s="99"/>
      <c r="B507" s="100"/>
      <c r="C507" s="100"/>
      <c r="D507" s="101" t="s">
        <v>139</v>
      </c>
      <c r="E507" s="100"/>
      <c r="F507" s="102">
        <v>33.966000000000001</v>
      </c>
      <c r="G507" s="103"/>
      <c r="H507" s="104"/>
      <c r="I507" s="103"/>
      <c r="J507" s="105"/>
      <c r="K507" s="133"/>
      <c r="L507" s="106"/>
      <c r="M507" s="103"/>
      <c r="N507" s="103"/>
      <c r="O507" s="103"/>
      <c r="P507" s="107" t="s">
        <v>17</v>
      </c>
      <c r="Q507" s="103"/>
      <c r="R507" s="103"/>
    </row>
    <row r="508" spans="1:18" s="10" customFormat="1" ht="22.5" outlineLevel="3" x14ac:dyDescent="0.3">
      <c r="A508" s="99"/>
      <c r="B508" s="100"/>
      <c r="C508" s="100"/>
      <c r="D508" s="101" t="s">
        <v>140</v>
      </c>
      <c r="E508" s="100"/>
      <c r="F508" s="102">
        <v>11.216000000000001</v>
      </c>
      <c r="G508" s="103"/>
      <c r="H508" s="104"/>
      <c r="I508" s="103"/>
      <c r="J508" s="105"/>
      <c r="K508" s="133"/>
      <c r="L508" s="106"/>
      <c r="M508" s="103"/>
      <c r="N508" s="103"/>
      <c r="O508" s="103"/>
      <c r="P508" s="107" t="s">
        <v>17</v>
      </c>
      <c r="Q508" s="103"/>
      <c r="R508" s="103"/>
    </row>
    <row r="509" spans="1:18" s="10" customFormat="1" ht="11.25" outlineLevel="3" x14ac:dyDescent="0.3">
      <c r="A509" s="99"/>
      <c r="B509" s="100"/>
      <c r="C509" s="100"/>
      <c r="D509" s="101" t="s">
        <v>141</v>
      </c>
      <c r="E509" s="100"/>
      <c r="F509" s="102">
        <v>0</v>
      </c>
      <c r="G509" s="103"/>
      <c r="H509" s="104"/>
      <c r="I509" s="103"/>
      <c r="J509" s="105"/>
      <c r="K509" s="133"/>
      <c r="L509" s="106"/>
      <c r="M509" s="103"/>
      <c r="N509" s="103"/>
      <c r="O509" s="103"/>
      <c r="P509" s="107" t="s">
        <v>17</v>
      </c>
      <c r="Q509" s="103"/>
      <c r="R509" s="103"/>
    </row>
    <row r="510" spans="1:18" s="10" customFormat="1" ht="11.25" outlineLevel="3" x14ac:dyDescent="0.3">
      <c r="A510" s="99"/>
      <c r="B510" s="100"/>
      <c r="C510" s="100"/>
      <c r="D510" s="101" t="s">
        <v>142</v>
      </c>
      <c r="E510" s="100"/>
      <c r="F510" s="102">
        <v>14.04</v>
      </c>
      <c r="G510" s="103"/>
      <c r="H510" s="104"/>
      <c r="I510" s="103"/>
      <c r="J510" s="105"/>
      <c r="K510" s="133"/>
      <c r="L510" s="106"/>
      <c r="M510" s="103"/>
      <c r="N510" s="103"/>
      <c r="O510" s="103"/>
      <c r="P510" s="107" t="s">
        <v>17</v>
      </c>
      <c r="Q510" s="103"/>
      <c r="R510" s="103"/>
    </row>
    <row r="511" spans="1:18" s="10" customFormat="1" ht="11.25" outlineLevel="3" x14ac:dyDescent="0.3">
      <c r="A511" s="99"/>
      <c r="B511" s="100"/>
      <c r="C511" s="100"/>
      <c r="D511" s="101" t="s">
        <v>143</v>
      </c>
      <c r="E511" s="100"/>
      <c r="F511" s="102">
        <v>52</v>
      </c>
      <c r="G511" s="103"/>
      <c r="H511" s="104"/>
      <c r="I511" s="103"/>
      <c r="J511" s="105"/>
      <c r="K511" s="133"/>
      <c r="L511" s="106"/>
      <c r="M511" s="103"/>
      <c r="N511" s="103"/>
      <c r="O511" s="103"/>
      <c r="P511" s="107" t="s">
        <v>17</v>
      </c>
      <c r="Q511" s="103"/>
      <c r="R511" s="103"/>
    </row>
    <row r="512" spans="1:18" s="10" customFormat="1" ht="11.25" outlineLevel="3" x14ac:dyDescent="0.3">
      <c r="A512" s="99"/>
      <c r="B512" s="100"/>
      <c r="C512" s="100"/>
      <c r="D512" s="101" t="s">
        <v>144</v>
      </c>
      <c r="E512" s="100"/>
      <c r="F512" s="102">
        <v>4</v>
      </c>
      <c r="G512" s="103"/>
      <c r="H512" s="104"/>
      <c r="I512" s="103"/>
      <c r="J512" s="105"/>
      <c r="K512" s="133"/>
      <c r="L512" s="106"/>
      <c r="M512" s="103"/>
      <c r="N512" s="103"/>
      <c r="O512" s="103"/>
      <c r="P512" s="107" t="s">
        <v>17</v>
      </c>
      <c r="Q512" s="103"/>
      <c r="R512" s="103"/>
    </row>
    <row r="513" spans="1:18" s="10" customFormat="1" ht="11.25" outlineLevel="3" x14ac:dyDescent="0.3">
      <c r="A513" s="99"/>
      <c r="B513" s="100"/>
      <c r="C513" s="100"/>
      <c r="D513" s="101" t="s">
        <v>145</v>
      </c>
      <c r="E513" s="100"/>
      <c r="F513" s="102">
        <v>9.75</v>
      </c>
      <c r="G513" s="103"/>
      <c r="H513" s="104"/>
      <c r="I513" s="103"/>
      <c r="J513" s="105"/>
      <c r="K513" s="133"/>
      <c r="L513" s="106"/>
      <c r="M513" s="103"/>
      <c r="N513" s="103"/>
      <c r="O513" s="103"/>
      <c r="P513" s="107" t="s">
        <v>17</v>
      </c>
      <c r="Q513" s="103"/>
      <c r="R513" s="103"/>
    </row>
    <row r="514" spans="1:18" s="10" customFormat="1" ht="11.25" outlineLevel="3" x14ac:dyDescent="0.3">
      <c r="A514" s="99"/>
      <c r="B514" s="100"/>
      <c r="C514" s="100"/>
      <c r="D514" s="101" t="s">
        <v>593</v>
      </c>
      <c r="E514" s="100"/>
      <c r="F514" s="102">
        <v>76.381</v>
      </c>
      <c r="G514" s="103"/>
      <c r="H514" s="104"/>
      <c r="I514" s="103"/>
      <c r="J514" s="105"/>
      <c r="K514" s="133"/>
      <c r="L514" s="106"/>
      <c r="M514" s="103"/>
      <c r="N514" s="103"/>
      <c r="O514" s="103"/>
      <c r="P514" s="107" t="s">
        <v>17</v>
      </c>
      <c r="Q514" s="103"/>
      <c r="R514" s="103"/>
    </row>
    <row r="515" spans="1:18" s="9" customFormat="1" ht="12" outlineLevel="2" x14ac:dyDescent="0.2">
      <c r="A515" s="90">
        <v>8</v>
      </c>
      <c r="B515" s="91" t="s">
        <v>68</v>
      </c>
      <c r="C515" s="92" t="s">
        <v>594</v>
      </c>
      <c r="D515" s="93" t="s">
        <v>595</v>
      </c>
      <c r="E515" s="91" t="s">
        <v>84</v>
      </c>
      <c r="F515" s="94">
        <v>198.86999999999998</v>
      </c>
      <c r="G515" s="95">
        <v>0</v>
      </c>
      <c r="H515" s="94">
        <f>F515*(1+G515/100)</f>
        <v>198.86999999999998</v>
      </c>
      <c r="I515" s="95"/>
      <c r="J515" s="96"/>
      <c r="K515" s="132" t="s">
        <v>788</v>
      </c>
      <c r="L515" s="97"/>
      <c r="M515" s="98">
        <f>H515*L515</f>
        <v>0</v>
      </c>
      <c r="N515" s="97"/>
      <c r="O515" s="98">
        <f>H515*N515</f>
        <v>0</v>
      </c>
      <c r="P515" s="96">
        <v>21</v>
      </c>
      <c r="Q515" s="96">
        <f>J515*(P515/100)</f>
        <v>0</v>
      </c>
      <c r="R515" s="96">
        <f>J515+Q515</f>
        <v>0</v>
      </c>
    </row>
    <row r="516" spans="1:18" s="10" customFormat="1" ht="22.5" outlineLevel="3" x14ac:dyDescent="0.3">
      <c r="A516" s="99"/>
      <c r="B516" s="100"/>
      <c r="C516" s="100"/>
      <c r="D516" s="101" t="s">
        <v>596</v>
      </c>
      <c r="E516" s="100"/>
      <c r="F516" s="102">
        <v>198.86999999999998</v>
      </c>
      <c r="G516" s="103"/>
      <c r="H516" s="104"/>
      <c r="I516" s="103"/>
      <c r="J516" s="105"/>
      <c r="K516" s="133"/>
      <c r="L516" s="106"/>
      <c r="M516" s="103"/>
      <c r="N516" s="103"/>
      <c r="O516" s="103"/>
      <c r="P516" s="107" t="s">
        <v>17</v>
      </c>
      <c r="Q516" s="103"/>
      <c r="R516" s="103"/>
    </row>
    <row r="517" spans="1:18" s="11" customFormat="1" ht="12.75" customHeight="1" outlineLevel="2" x14ac:dyDescent="0.3">
      <c r="A517" s="108"/>
      <c r="B517" s="109"/>
      <c r="C517" s="109"/>
      <c r="D517" s="110"/>
      <c r="E517" s="109"/>
      <c r="F517" s="111"/>
      <c r="G517" s="112"/>
      <c r="H517" s="111"/>
      <c r="I517" s="112"/>
      <c r="J517" s="113"/>
      <c r="K517" s="134"/>
      <c r="L517" s="114"/>
      <c r="M517" s="112"/>
      <c r="N517" s="112"/>
      <c r="O517" s="112"/>
      <c r="P517" s="115" t="s">
        <v>17</v>
      </c>
      <c r="Q517" s="112"/>
      <c r="R517" s="112"/>
    </row>
    <row r="518" spans="1:18" s="8" customFormat="1" ht="16.5" customHeight="1" outlineLevel="1" x14ac:dyDescent="0.2">
      <c r="A518" s="82"/>
      <c r="B518" s="61"/>
      <c r="C518" s="83"/>
      <c r="D518" s="83" t="s">
        <v>45</v>
      </c>
      <c r="E518" s="61"/>
      <c r="F518" s="84"/>
      <c r="G518" s="85"/>
      <c r="H518" s="84"/>
      <c r="I518" s="85"/>
      <c r="J518" s="86"/>
      <c r="K518" s="131"/>
      <c r="L518" s="87"/>
      <c r="M518" s="88">
        <f>SUBTOTAL(9,M519:M549)</f>
        <v>0</v>
      </c>
      <c r="N518" s="85"/>
      <c r="O518" s="88">
        <f>SUBTOTAL(9,O519:O549)</f>
        <v>0</v>
      </c>
      <c r="P518" s="89" t="s">
        <v>17</v>
      </c>
      <c r="Q518" s="86">
        <f>SUBTOTAL(9,Q519:Q549)</f>
        <v>0</v>
      </c>
      <c r="R518" s="86">
        <f>SUBTOTAL(9,R519:R549)</f>
        <v>0</v>
      </c>
    </row>
    <row r="519" spans="1:18" s="9" customFormat="1" ht="12" outlineLevel="2" x14ac:dyDescent="0.2">
      <c r="A519" s="90">
        <v>1</v>
      </c>
      <c r="B519" s="91" t="s">
        <v>68</v>
      </c>
      <c r="C519" s="92" t="s">
        <v>597</v>
      </c>
      <c r="D519" s="93" t="s">
        <v>598</v>
      </c>
      <c r="E519" s="91" t="s">
        <v>344</v>
      </c>
      <c r="F519" s="94">
        <v>3</v>
      </c>
      <c r="G519" s="95">
        <v>0</v>
      </c>
      <c r="H519" s="94">
        <f>F519*(1+G519/100)</f>
        <v>3</v>
      </c>
      <c r="I519" s="95"/>
      <c r="J519" s="96"/>
      <c r="K519" s="132" t="s">
        <v>789</v>
      </c>
      <c r="L519" s="97"/>
      <c r="M519" s="98">
        <f>H519*L519</f>
        <v>0</v>
      </c>
      <c r="N519" s="97"/>
      <c r="O519" s="98">
        <f>H519*N519</f>
        <v>0</v>
      </c>
      <c r="P519" s="96">
        <v>21</v>
      </c>
      <c r="Q519" s="96">
        <f>J519*(P519/100)</f>
        <v>0</v>
      </c>
      <c r="R519" s="96">
        <f>J519+Q519</f>
        <v>0</v>
      </c>
    </row>
    <row r="520" spans="1:18" s="10" customFormat="1" ht="11.25" outlineLevel="3" x14ac:dyDescent="0.3">
      <c r="A520" s="99"/>
      <c r="B520" s="100"/>
      <c r="C520" s="100"/>
      <c r="D520" s="101" t="s">
        <v>599</v>
      </c>
      <c r="E520" s="100"/>
      <c r="F520" s="102">
        <v>2</v>
      </c>
      <c r="G520" s="103"/>
      <c r="H520" s="104"/>
      <c r="I520" s="103"/>
      <c r="J520" s="105"/>
      <c r="K520" s="133"/>
      <c r="L520" s="106"/>
      <c r="M520" s="103"/>
      <c r="N520" s="103"/>
      <c r="O520" s="103"/>
      <c r="P520" s="107" t="s">
        <v>17</v>
      </c>
      <c r="Q520" s="103"/>
      <c r="R520" s="103"/>
    </row>
    <row r="521" spans="1:18" s="10" customFormat="1" ht="11.25" outlineLevel="3" x14ac:dyDescent="0.3">
      <c r="A521" s="99"/>
      <c r="B521" s="100"/>
      <c r="C521" s="100"/>
      <c r="D521" s="101" t="s">
        <v>600</v>
      </c>
      <c r="E521" s="100"/>
      <c r="F521" s="102">
        <v>1</v>
      </c>
      <c r="G521" s="103"/>
      <c r="H521" s="104"/>
      <c r="I521" s="103"/>
      <c r="J521" s="105"/>
      <c r="K521" s="133"/>
      <c r="L521" s="106"/>
      <c r="M521" s="103"/>
      <c r="N521" s="103"/>
      <c r="O521" s="103"/>
      <c r="P521" s="107" t="s">
        <v>17</v>
      </c>
      <c r="Q521" s="103"/>
      <c r="R521" s="103"/>
    </row>
    <row r="522" spans="1:18" s="9" customFormat="1" ht="12" outlineLevel="2" x14ac:dyDescent="0.2">
      <c r="A522" s="90">
        <v>2</v>
      </c>
      <c r="B522" s="91" t="s">
        <v>68</v>
      </c>
      <c r="C522" s="92" t="s">
        <v>601</v>
      </c>
      <c r="D522" s="93" t="s">
        <v>602</v>
      </c>
      <c r="E522" s="91" t="s">
        <v>344</v>
      </c>
      <c r="F522" s="94">
        <v>2</v>
      </c>
      <c r="G522" s="95">
        <v>0</v>
      </c>
      <c r="H522" s="94">
        <f>F522*(1+G522/100)</f>
        <v>2</v>
      </c>
      <c r="I522" s="95"/>
      <c r="J522" s="96"/>
      <c r="K522" s="132" t="s">
        <v>789</v>
      </c>
      <c r="L522" s="97"/>
      <c r="M522" s="98">
        <f>H522*L522</f>
        <v>0</v>
      </c>
      <c r="N522" s="97"/>
      <c r="O522" s="98">
        <f>H522*N522</f>
        <v>0</v>
      </c>
      <c r="P522" s="96">
        <v>21</v>
      </c>
      <c r="Q522" s="96">
        <f>J522*(P522/100)</f>
        <v>0</v>
      </c>
      <c r="R522" s="96">
        <f>J522+Q522</f>
        <v>0</v>
      </c>
    </row>
    <row r="523" spans="1:18" s="10" customFormat="1" ht="11.25" outlineLevel="3" x14ac:dyDescent="0.3">
      <c r="A523" s="99"/>
      <c r="B523" s="100"/>
      <c r="C523" s="100"/>
      <c r="D523" s="101" t="s">
        <v>603</v>
      </c>
      <c r="E523" s="100"/>
      <c r="F523" s="102">
        <v>1</v>
      </c>
      <c r="G523" s="103"/>
      <c r="H523" s="104"/>
      <c r="I523" s="103"/>
      <c r="J523" s="105"/>
      <c r="K523" s="133"/>
      <c r="L523" s="106"/>
      <c r="M523" s="103"/>
      <c r="N523" s="103"/>
      <c r="O523" s="103"/>
      <c r="P523" s="107" t="s">
        <v>17</v>
      </c>
      <c r="Q523" s="103"/>
      <c r="R523" s="103"/>
    </row>
    <row r="524" spans="1:18" s="10" customFormat="1" ht="11.25" outlineLevel="3" x14ac:dyDescent="0.3">
      <c r="A524" s="99"/>
      <c r="B524" s="100"/>
      <c r="C524" s="100"/>
      <c r="D524" s="101" t="s">
        <v>604</v>
      </c>
      <c r="E524" s="100"/>
      <c r="F524" s="102">
        <v>1</v>
      </c>
      <c r="G524" s="103"/>
      <c r="H524" s="104"/>
      <c r="I524" s="103"/>
      <c r="J524" s="105"/>
      <c r="K524" s="133"/>
      <c r="L524" s="106"/>
      <c r="M524" s="103"/>
      <c r="N524" s="103"/>
      <c r="O524" s="103"/>
      <c r="P524" s="107" t="s">
        <v>17</v>
      </c>
      <c r="Q524" s="103"/>
      <c r="R524" s="103"/>
    </row>
    <row r="525" spans="1:18" s="9" customFormat="1" ht="12" outlineLevel="2" x14ac:dyDescent="0.2">
      <c r="A525" s="90">
        <v>3</v>
      </c>
      <c r="B525" s="91" t="s">
        <v>68</v>
      </c>
      <c r="C525" s="92" t="s">
        <v>605</v>
      </c>
      <c r="D525" s="93" t="s">
        <v>606</v>
      </c>
      <c r="E525" s="91" t="s">
        <v>344</v>
      </c>
      <c r="F525" s="94">
        <v>2</v>
      </c>
      <c r="G525" s="95">
        <v>0</v>
      </c>
      <c r="H525" s="94">
        <f>F525*(1+G525/100)</f>
        <v>2</v>
      </c>
      <c r="I525" s="95"/>
      <c r="J525" s="96"/>
      <c r="K525" s="132" t="s">
        <v>789</v>
      </c>
      <c r="L525" s="97"/>
      <c r="M525" s="98">
        <f>H525*L525</f>
        <v>0</v>
      </c>
      <c r="N525" s="97"/>
      <c r="O525" s="98">
        <f>H525*N525</f>
        <v>0</v>
      </c>
      <c r="P525" s="96">
        <v>21</v>
      </c>
      <c r="Q525" s="96">
        <f>J525*(P525/100)</f>
        <v>0</v>
      </c>
      <c r="R525" s="96">
        <f>J525+Q525</f>
        <v>0</v>
      </c>
    </row>
    <row r="526" spans="1:18" s="10" customFormat="1" ht="11.25" outlineLevel="3" x14ac:dyDescent="0.3">
      <c r="A526" s="99"/>
      <c r="B526" s="100"/>
      <c r="C526" s="100"/>
      <c r="D526" s="101" t="s">
        <v>603</v>
      </c>
      <c r="E526" s="100"/>
      <c r="F526" s="102">
        <v>1</v>
      </c>
      <c r="G526" s="103"/>
      <c r="H526" s="104"/>
      <c r="I526" s="103"/>
      <c r="J526" s="105"/>
      <c r="K526" s="133"/>
      <c r="L526" s="106"/>
      <c r="M526" s="103"/>
      <c r="N526" s="103"/>
      <c r="O526" s="103"/>
      <c r="P526" s="107" t="s">
        <v>17</v>
      </c>
      <c r="Q526" s="103"/>
      <c r="R526" s="103"/>
    </row>
    <row r="527" spans="1:18" s="10" customFormat="1" ht="11.25" outlineLevel="3" x14ac:dyDescent="0.3">
      <c r="A527" s="99"/>
      <c r="B527" s="100"/>
      <c r="C527" s="100"/>
      <c r="D527" s="101" t="s">
        <v>604</v>
      </c>
      <c r="E527" s="100"/>
      <c r="F527" s="102">
        <v>1</v>
      </c>
      <c r="G527" s="103"/>
      <c r="H527" s="104"/>
      <c r="I527" s="103"/>
      <c r="J527" s="105"/>
      <c r="K527" s="133"/>
      <c r="L527" s="106"/>
      <c r="M527" s="103"/>
      <c r="N527" s="103"/>
      <c r="O527" s="103"/>
      <c r="P527" s="107" t="s">
        <v>17</v>
      </c>
      <c r="Q527" s="103"/>
      <c r="R527" s="103"/>
    </row>
    <row r="528" spans="1:18" s="9" customFormat="1" ht="12" outlineLevel="2" x14ac:dyDescent="0.2">
      <c r="A528" s="90">
        <v>4</v>
      </c>
      <c r="B528" s="91" t="s">
        <v>68</v>
      </c>
      <c r="C528" s="92" t="s">
        <v>607</v>
      </c>
      <c r="D528" s="93" t="s">
        <v>608</v>
      </c>
      <c r="E528" s="91" t="s">
        <v>344</v>
      </c>
      <c r="F528" s="94">
        <v>2</v>
      </c>
      <c r="G528" s="95">
        <v>0</v>
      </c>
      <c r="H528" s="94">
        <f>F528*(1+G528/100)</f>
        <v>2</v>
      </c>
      <c r="I528" s="95"/>
      <c r="J528" s="96"/>
      <c r="K528" s="132" t="s">
        <v>789</v>
      </c>
      <c r="L528" s="97"/>
      <c r="M528" s="98">
        <f>H528*L528</f>
        <v>0</v>
      </c>
      <c r="N528" s="97"/>
      <c r="O528" s="98">
        <f>H528*N528</f>
        <v>0</v>
      </c>
      <c r="P528" s="96">
        <v>21</v>
      </c>
      <c r="Q528" s="96">
        <f>J528*(P528/100)</f>
        <v>0</v>
      </c>
      <c r="R528" s="96">
        <f>J528+Q528</f>
        <v>0</v>
      </c>
    </row>
    <row r="529" spans="1:18" s="10" customFormat="1" ht="11.25" outlineLevel="3" x14ac:dyDescent="0.3">
      <c r="A529" s="99"/>
      <c r="B529" s="100"/>
      <c r="C529" s="100"/>
      <c r="D529" s="101" t="s">
        <v>603</v>
      </c>
      <c r="E529" s="100"/>
      <c r="F529" s="102">
        <v>1</v>
      </c>
      <c r="G529" s="103"/>
      <c r="H529" s="104"/>
      <c r="I529" s="103"/>
      <c r="J529" s="105"/>
      <c r="K529" s="133"/>
      <c r="L529" s="106"/>
      <c r="M529" s="103"/>
      <c r="N529" s="103"/>
      <c r="O529" s="103"/>
      <c r="P529" s="107" t="s">
        <v>17</v>
      </c>
      <c r="Q529" s="103"/>
      <c r="R529" s="103"/>
    </row>
    <row r="530" spans="1:18" s="10" customFormat="1" ht="11.25" outlineLevel="3" x14ac:dyDescent="0.3">
      <c r="A530" s="99"/>
      <c r="B530" s="100"/>
      <c r="C530" s="100"/>
      <c r="D530" s="101" t="s">
        <v>604</v>
      </c>
      <c r="E530" s="100"/>
      <c r="F530" s="102">
        <v>1</v>
      </c>
      <c r="G530" s="103"/>
      <c r="H530" s="104"/>
      <c r="I530" s="103"/>
      <c r="J530" s="105"/>
      <c r="K530" s="133"/>
      <c r="L530" s="106"/>
      <c r="M530" s="103"/>
      <c r="N530" s="103"/>
      <c r="O530" s="103"/>
      <c r="P530" s="107" t="s">
        <v>17</v>
      </c>
      <c r="Q530" s="103"/>
      <c r="R530" s="103"/>
    </row>
    <row r="531" spans="1:18" s="9" customFormat="1" ht="24" outlineLevel="2" x14ac:dyDescent="0.2">
      <c r="A531" s="90">
        <v>5</v>
      </c>
      <c r="B531" s="91" t="s">
        <v>68</v>
      </c>
      <c r="C531" s="92" t="s">
        <v>609</v>
      </c>
      <c r="D531" s="93" t="s">
        <v>610</v>
      </c>
      <c r="E531" s="91" t="s">
        <v>344</v>
      </c>
      <c r="F531" s="94">
        <v>1</v>
      </c>
      <c r="G531" s="95">
        <v>0</v>
      </c>
      <c r="H531" s="94">
        <f>F531*(1+G531/100)</f>
        <v>1</v>
      </c>
      <c r="I531" s="95"/>
      <c r="J531" s="96"/>
      <c r="K531" s="132" t="s">
        <v>789</v>
      </c>
      <c r="L531" s="97"/>
      <c r="M531" s="98">
        <f>H531*L531</f>
        <v>0</v>
      </c>
      <c r="N531" s="97"/>
      <c r="O531" s="98">
        <f>H531*N531</f>
        <v>0</v>
      </c>
      <c r="P531" s="96">
        <v>21</v>
      </c>
      <c r="Q531" s="96">
        <f>J531*(P531/100)</f>
        <v>0</v>
      </c>
      <c r="R531" s="96">
        <f>J531+Q531</f>
        <v>0</v>
      </c>
    </row>
    <row r="532" spans="1:18" s="10" customFormat="1" ht="11.25" outlineLevel="3" x14ac:dyDescent="0.3">
      <c r="A532" s="99"/>
      <c r="B532" s="100"/>
      <c r="C532" s="100"/>
      <c r="D532" s="101" t="s">
        <v>603</v>
      </c>
      <c r="E532" s="100"/>
      <c r="F532" s="102">
        <v>1</v>
      </c>
      <c r="G532" s="103"/>
      <c r="H532" s="104"/>
      <c r="I532" s="103"/>
      <c r="J532" s="105"/>
      <c r="K532" s="133"/>
      <c r="L532" s="106"/>
      <c r="M532" s="103"/>
      <c r="N532" s="103"/>
      <c r="O532" s="103"/>
      <c r="P532" s="107" t="s">
        <v>17</v>
      </c>
      <c r="Q532" s="103"/>
      <c r="R532" s="103"/>
    </row>
    <row r="533" spans="1:18" s="9" customFormat="1" ht="24" outlineLevel="2" x14ac:dyDescent="0.2">
      <c r="A533" s="90">
        <v>6</v>
      </c>
      <c r="B533" s="91" t="s">
        <v>68</v>
      </c>
      <c r="C533" s="92" t="s">
        <v>611</v>
      </c>
      <c r="D533" s="93" t="s">
        <v>612</v>
      </c>
      <c r="E533" s="91" t="s">
        <v>344</v>
      </c>
      <c r="F533" s="94">
        <v>1</v>
      </c>
      <c r="G533" s="95">
        <v>0</v>
      </c>
      <c r="H533" s="94">
        <f>F533*(1+G533/100)</f>
        <v>1</v>
      </c>
      <c r="I533" s="95"/>
      <c r="J533" s="96"/>
      <c r="K533" s="132" t="s">
        <v>789</v>
      </c>
      <c r="L533" s="97"/>
      <c r="M533" s="98">
        <f>H533*L533</f>
        <v>0</v>
      </c>
      <c r="N533" s="97"/>
      <c r="O533" s="98">
        <f>H533*N533</f>
        <v>0</v>
      </c>
      <c r="P533" s="96">
        <v>21</v>
      </c>
      <c r="Q533" s="96">
        <f>J533*(P533/100)</f>
        <v>0</v>
      </c>
      <c r="R533" s="96">
        <f>J533+Q533</f>
        <v>0</v>
      </c>
    </row>
    <row r="534" spans="1:18" s="10" customFormat="1" ht="11.25" outlineLevel="3" x14ac:dyDescent="0.3">
      <c r="A534" s="99"/>
      <c r="B534" s="100"/>
      <c r="C534" s="100"/>
      <c r="D534" s="101" t="s">
        <v>613</v>
      </c>
      <c r="E534" s="100"/>
      <c r="F534" s="102">
        <v>1</v>
      </c>
      <c r="G534" s="103"/>
      <c r="H534" s="104"/>
      <c r="I534" s="103"/>
      <c r="J534" s="105"/>
      <c r="K534" s="133"/>
      <c r="L534" s="106"/>
      <c r="M534" s="103"/>
      <c r="N534" s="103"/>
      <c r="O534" s="103"/>
      <c r="P534" s="107" t="s">
        <v>17</v>
      </c>
      <c r="Q534" s="103"/>
      <c r="R534" s="103"/>
    </row>
    <row r="535" spans="1:18" s="9" customFormat="1" ht="24" outlineLevel="2" x14ac:dyDescent="0.2">
      <c r="A535" s="90">
        <v>7</v>
      </c>
      <c r="B535" s="91" t="s">
        <v>68</v>
      </c>
      <c r="C535" s="92" t="s">
        <v>614</v>
      </c>
      <c r="D535" s="93" t="s">
        <v>615</v>
      </c>
      <c r="E535" s="91" t="s">
        <v>344</v>
      </c>
      <c r="F535" s="94">
        <v>1</v>
      </c>
      <c r="G535" s="95">
        <v>0</v>
      </c>
      <c r="H535" s="94">
        <f>F535*(1+G535/100)</f>
        <v>1</v>
      </c>
      <c r="I535" s="95"/>
      <c r="J535" s="96"/>
      <c r="K535" s="132" t="s">
        <v>789</v>
      </c>
      <c r="L535" s="97"/>
      <c r="M535" s="98">
        <f>H535*L535</f>
        <v>0</v>
      </c>
      <c r="N535" s="97"/>
      <c r="O535" s="98">
        <f>H535*N535</f>
        <v>0</v>
      </c>
      <c r="P535" s="96">
        <v>21</v>
      </c>
      <c r="Q535" s="96">
        <f>J535*(P535/100)</f>
        <v>0</v>
      </c>
      <c r="R535" s="96">
        <f>J535+Q535</f>
        <v>0</v>
      </c>
    </row>
    <row r="536" spans="1:18" s="10" customFormat="1" ht="11.25" outlineLevel="3" x14ac:dyDescent="0.3">
      <c r="A536" s="99"/>
      <c r="B536" s="100"/>
      <c r="C536" s="100"/>
      <c r="D536" s="101" t="s">
        <v>604</v>
      </c>
      <c r="E536" s="100"/>
      <c r="F536" s="102">
        <v>1</v>
      </c>
      <c r="G536" s="103"/>
      <c r="H536" s="104"/>
      <c r="I536" s="103"/>
      <c r="J536" s="105"/>
      <c r="K536" s="133"/>
      <c r="L536" s="106"/>
      <c r="M536" s="103"/>
      <c r="N536" s="103"/>
      <c r="O536" s="103"/>
      <c r="P536" s="107" t="s">
        <v>17</v>
      </c>
      <c r="Q536" s="103"/>
      <c r="R536" s="103"/>
    </row>
    <row r="537" spans="1:18" s="9" customFormat="1" ht="12" outlineLevel="2" x14ac:dyDescent="0.2">
      <c r="A537" s="90">
        <v>8</v>
      </c>
      <c r="B537" s="91" t="s">
        <v>68</v>
      </c>
      <c r="C537" s="92" t="s">
        <v>616</v>
      </c>
      <c r="D537" s="93" t="s">
        <v>617</v>
      </c>
      <c r="E537" s="91" t="s">
        <v>344</v>
      </c>
      <c r="F537" s="94">
        <v>3</v>
      </c>
      <c r="G537" s="95">
        <v>0</v>
      </c>
      <c r="H537" s="94">
        <f>F537*(1+G537/100)</f>
        <v>3</v>
      </c>
      <c r="I537" s="95"/>
      <c r="J537" s="96"/>
      <c r="K537" s="132" t="s">
        <v>789</v>
      </c>
      <c r="L537" s="97"/>
      <c r="M537" s="98">
        <f>H537*L537</f>
        <v>0</v>
      </c>
      <c r="N537" s="97"/>
      <c r="O537" s="98">
        <f>H537*N537</f>
        <v>0</v>
      </c>
      <c r="P537" s="96">
        <v>21</v>
      </c>
      <c r="Q537" s="96">
        <f>J537*(P537/100)</f>
        <v>0</v>
      </c>
      <c r="R537" s="96">
        <f>J537+Q537</f>
        <v>0</v>
      </c>
    </row>
    <row r="538" spans="1:18" s="10" customFormat="1" ht="11.25" outlineLevel="3" x14ac:dyDescent="0.3">
      <c r="A538" s="99"/>
      <c r="B538" s="100"/>
      <c r="C538" s="100"/>
      <c r="D538" s="101" t="s">
        <v>599</v>
      </c>
      <c r="E538" s="100"/>
      <c r="F538" s="102">
        <v>2</v>
      </c>
      <c r="G538" s="103"/>
      <c r="H538" s="104"/>
      <c r="I538" s="103"/>
      <c r="J538" s="105"/>
      <c r="K538" s="133"/>
      <c r="L538" s="106"/>
      <c r="M538" s="103"/>
      <c r="N538" s="103"/>
      <c r="O538" s="103"/>
      <c r="P538" s="107" t="s">
        <v>17</v>
      </c>
      <c r="Q538" s="103"/>
      <c r="R538" s="103"/>
    </row>
    <row r="539" spans="1:18" s="10" customFormat="1" ht="11.25" outlineLevel="3" x14ac:dyDescent="0.3">
      <c r="A539" s="99"/>
      <c r="B539" s="100"/>
      <c r="C539" s="100"/>
      <c r="D539" s="101" t="s">
        <v>600</v>
      </c>
      <c r="E539" s="100"/>
      <c r="F539" s="102">
        <v>1</v>
      </c>
      <c r="G539" s="103"/>
      <c r="H539" s="104"/>
      <c r="I539" s="103"/>
      <c r="J539" s="105"/>
      <c r="K539" s="133"/>
      <c r="L539" s="106"/>
      <c r="M539" s="103"/>
      <c r="N539" s="103"/>
      <c r="O539" s="103"/>
      <c r="P539" s="107" t="s">
        <v>17</v>
      </c>
      <c r="Q539" s="103"/>
      <c r="R539" s="103"/>
    </row>
    <row r="540" spans="1:18" s="9" customFormat="1" ht="12" outlineLevel="2" x14ac:dyDescent="0.2">
      <c r="A540" s="90">
        <v>9</v>
      </c>
      <c r="B540" s="91" t="s">
        <v>68</v>
      </c>
      <c r="C540" s="92" t="s">
        <v>618</v>
      </c>
      <c r="D540" s="93" t="s">
        <v>619</v>
      </c>
      <c r="E540" s="91" t="s">
        <v>344</v>
      </c>
      <c r="F540" s="94">
        <v>2</v>
      </c>
      <c r="G540" s="95">
        <v>0</v>
      </c>
      <c r="H540" s="94">
        <f>F540*(1+G540/100)</f>
        <v>2</v>
      </c>
      <c r="I540" s="95"/>
      <c r="J540" s="96"/>
      <c r="K540" s="132" t="s">
        <v>789</v>
      </c>
      <c r="L540" s="97"/>
      <c r="M540" s="98">
        <f>H540*L540</f>
        <v>0</v>
      </c>
      <c r="N540" s="97"/>
      <c r="O540" s="98">
        <f>H540*N540</f>
        <v>0</v>
      </c>
      <c r="P540" s="96">
        <v>21</v>
      </c>
      <c r="Q540" s="96">
        <f>J540*(P540/100)</f>
        <v>0</v>
      </c>
      <c r="R540" s="96">
        <f>J540+Q540</f>
        <v>0</v>
      </c>
    </row>
    <row r="541" spans="1:18" s="10" customFormat="1" ht="11.25" outlineLevel="3" x14ac:dyDescent="0.3">
      <c r="A541" s="99"/>
      <c r="B541" s="100"/>
      <c r="C541" s="100"/>
      <c r="D541" s="101" t="s">
        <v>599</v>
      </c>
      <c r="E541" s="100"/>
      <c r="F541" s="102">
        <v>2</v>
      </c>
      <c r="G541" s="103"/>
      <c r="H541" s="104"/>
      <c r="I541" s="103"/>
      <c r="J541" s="105"/>
      <c r="K541" s="133"/>
      <c r="L541" s="106"/>
      <c r="M541" s="103"/>
      <c r="N541" s="103"/>
      <c r="O541" s="103"/>
      <c r="P541" s="107" t="s">
        <v>17</v>
      </c>
      <c r="Q541" s="103"/>
      <c r="R541" s="103"/>
    </row>
    <row r="542" spans="1:18" s="9" customFormat="1" ht="12" outlineLevel="2" x14ac:dyDescent="0.2">
      <c r="A542" s="90">
        <v>10</v>
      </c>
      <c r="B542" s="91" t="s">
        <v>68</v>
      </c>
      <c r="C542" s="92" t="s">
        <v>620</v>
      </c>
      <c r="D542" s="93" t="s">
        <v>621</v>
      </c>
      <c r="E542" s="91" t="s">
        <v>344</v>
      </c>
      <c r="F542" s="94">
        <v>1</v>
      </c>
      <c r="G542" s="95">
        <v>0</v>
      </c>
      <c r="H542" s="94">
        <f>F542*(1+G542/100)</f>
        <v>1</v>
      </c>
      <c r="I542" s="95"/>
      <c r="J542" s="96"/>
      <c r="K542" s="132" t="s">
        <v>789</v>
      </c>
      <c r="L542" s="97"/>
      <c r="M542" s="98">
        <f>H542*L542</f>
        <v>0</v>
      </c>
      <c r="N542" s="97"/>
      <c r="O542" s="98">
        <f>H542*N542</f>
        <v>0</v>
      </c>
      <c r="P542" s="96">
        <v>21</v>
      </c>
      <c r="Q542" s="96">
        <f>J542*(P542/100)</f>
        <v>0</v>
      </c>
      <c r="R542" s="96">
        <f>J542+Q542</f>
        <v>0</v>
      </c>
    </row>
    <row r="543" spans="1:18" s="10" customFormat="1" ht="11.25" outlineLevel="3" x14ac:dyDescent="0.3">
      <c r="A543" s="99"/>
      <c r="B543" s="100"/>
      <c r="C543" s="100"/>
      <c r="D543" s="101" t="s">
        <v>613</v>
      </c>
      <c r="E543" s="100"/>
      <c r="F543" s="102">
        <v>1</v>
      </c>
      <c r="G543" s="103"/>
      <c r="H543" s="104"/>
      <c r="I543" s="103"/>
      <c r="J543" s="105"/>
      <c r="K543" s="133"/>
      <c r="L543" s="106"/>
      <c r="M543" s="103"/>
      <c r="N543" s="103"/>
      <c r="O543" s="103"/>
      <c r="P543" s="107" t="s">
        <v>17</v>
      </c>
      <c r="Q543" s="103"/>
      <c r="R543" s="103"/>
    </row>
    <row r="544" spans="1:18" s="9" customFormat="1" ht="12" outlineLevel="2" x14ac:dyDescent="0.2">
      <c r="A544" s="90">
        <v>11</v>
      </c>
      <c r="B544" s="91" t="s">
        <v>68</v>
      </c>
      <c r="C544" s="92" t="s">
        <v>622</v>
      </c>
      <c r="D544" s="93" t="s">
        <v>623</v>
      </c>
      <c r="E544" s="91" t="s">
        <v>344</v>
      </c>
      <c r="F544" s="94">
        <v>2</v>
      </c>
      <c r="G544" s="95">
        <v>0</v>
      </c>
      <c r="H544" s="94">
        <f>F544*(1+G544/100)</f>
        <v>2</v>
      </c>
      <c r="I544" s="95"/>
      <c r="J544" s="96"/>
      <c r="K544" s="132" t="s">
        <v>789</v>
      </c>
      <c r="L544" s="97"/>
      <c r="M544" s="98">
        <f>H544*L544</f>
        <v>0</v>
      </c>
      <c r="N544" s="97"/>
      <c r="O544" s="98">
        <f>H544*N544</f>
        <v>0</v>
      </c>
      <c r="P544" s="96">
        <v>21</v>
      </c>
      <c r="Q544" s="96">
        <f>J544*(P544/100)</f>
        <v>0</v>
      </c>
      <c r="R544" s="96">
        <f>J544+Q544</f>
        <v>0</v>
      </c>
    </row>
    <row r="545" spans="1:18" s="10" customFormat="1" ht="11.25" outlineLevel="3" x14ac:dyDescent="0.3">
      <c r="A545" s="99"/>
      <c r="B545" s="100"/>
      <c r="C545" s="100"/>
      <c r="D545" s="101" t="s">
        <v>624</v>
      </c>
      <c r="E545" s="100"/>
      <c r="F545" s="102">
        <v>2</v>
      </c>
      <c r="G545" s="103"/>
      <c r="H545" s="104"/>
      <c r="I545" s="103"/>
      <c r="J545" s="105"/>
      <c r="K545" s="133"/>
      <c r="L545" s="106"/>
      <c r="M545" s="103"/>
      <c r="N545" s="103"/>
      <c r="O545" s="103"/>
      <c r="P545" s="107" t="s">
        <v>17</v>
      </c>
      <c r="Q545" s="103"/>
      <c r="R545" s="103"/>
    </row>
    <row r="546" spans="1:18" s="9" customFormat="1" ht="12" outlineLevel="2" x14ac:dyDescent="0.2">
      <c r="A546" s="90">
        <v>12</v>
      </c>
      <c r="B546" s="91" t="s">
        <v>68</v>
      </c>
      <c r="C546" s="92" t="s">
        <v>625</v>
      </c>
      <c r="D546" s="93" t="s">
        <v>626</v>
      </c>
      <c r="E546" s="91" t="s">
        <v>344</v>
      </c>
      <c r="F546" s="94">
        <v>4</v>
      </c>
      <c r="G546" s="95">
        <v>0</v>
      </c>
      <c r="H546" s="94">
        <f>F546*(1+G546/100)</f>
        <v>4</v>
      </c>
      <c r="I546" s="95"/>
      <c r="J546" s="96"/>
      <c r="K546" s="132" t="s">
        <v>789</v>
      </c>
      <c r="L546" s="97"/>
      <c r="M546" s="98">
        <f>H546*L546</f>
        <v>0</v>
      </c>
      <c r="N546" s="97"/>
      <c r="O546" s="98">
        <f>H546*N546</f>
        <v>0</v>
      </c>
      <c r="P546" s="96">
        <v>21</v>
      </c>
      <c r="Q546" s="96">
        <f>J546*(P546/100)</f>
        <v>0</v>
      </c>
      <c r="R546" s="96">
        <f>J546+Q546</f>
        <v>0</v>
      </c>
    </row>
    <row r="547" spans="1:18" s="10" customFormat="1" ht="11.25" outlineLevel="3" x14ac:dyDescent="0.3">
      <c r="A547" s="99"/>
      <c r="B547" s="100"/>
      <c r="C547" s="100"/>
      <c r="D547" s="101" t="s">
        <v>627</v>
      </c>
      <c r="E547" s="100"/>
      <c r="F547" s="102">
        <v>4</v>
      </c>
      <c r="G547" s="103"/>
      <c r="H547" s="104"/>
      <c r="I547" s="103"/>
      <c r="J547" s="105"/>
      <c r="K547" s="133"/>
      <c r="L547" s="106"/>
      <c r="M547" s="103"/>
      <c r="N547" s="103"/>
      <c r="O547" s="103"/>
      <c r="P547" s="107" t="s">
        <v>17</v>
      </c>
      <c r="Q547" s="103"/>
      <c r="R547" s="103"/>
    </row>
    <row r="548" spans="1:18" s="9" customFormat="1" ht="24" outlineLevel="2" x14ac:dyDescent="0.2">
      <c r="A548" s="90">
        <v>13</v>
      </c>
      <c r="B548" s="91" t="s">
        <v>68</v>
      </c>
      <c r="C548" s="92" t="s">
        <v>628</v>
      </c>
      <c r="D548" s="93" t="s">
        <v>629</v>
      </c>
      <c r="E548" s="91" t="s">
        <v>341</v>
      </c>
      <c r="F548" s="94">
        <f>SUM(J519:J546)/100</f>
        <v>0</v>
      </c>
      <c r="G548" s="95">
        <v>0</v>
      </c>
      <c r="H548" s="94">
        <f>F548</f>
        <v>0</v>
      </c>
      <c r="I548" s="95"/>
      <c r="J548" s="96"/>
      <c r="K548" s="132" t="s">
        <v>788</v>
      </c>
      <c r="L548" s="97"/>
      <c r="M548" s="98">
        <f>H548*L548</f>
        <v>0</v>
      </c>
      <c r="N548" s="97"/>
      <c r="O548" s="98">
        <f>H548*N548</f>
        <v>0</v>
      </c>
      <c r="P548" s="96">
        <v>21</v>
      </c>
      <c r="Q548" s="96">
        <f>J548*(P548/100)</f>
        <v>0</v>
      </c>
      <c r="R548" s="96">
        <f>J548+Q548</f>
        <v>0</v>
      </c>
    </row>
    <row r="549" spans="1:18" s="11" customFormat="1" ht="12.75" customHeight="1" outlineLevel="2" x14ac:dyDescent="0.3">
      <c r="A549" s="108"/>
      <c r="B549" s="109"/>
      <c r="C549" s="109"/>
      <c r="D549" s="110"/>
      <c r="E549" s="109"/>
      <c r="F549" s="111"/>
      <c r="G549" s="112"/>
      <c r="H549" s="111"/>
      <c r="I549" s="112"/>
      <c r="J549" s="113"/>
      <c r="K549" s="134"/>
      <c r="L549" s="114"/>
      <c r="M549" s="112"/>
      <c r="N549" s="112"/>
      <c r="O549" s="112"/>
      <c r="P549" s="115" t="s">
        <v>17</v>
      </c>
      <c r="Q549" s="112"/>
      <c r="R549" s="112"/>
    </row>
    <row r="550" spans="1:18" s="11" customFormat="1" ht="12.75" customHeight="1" outlineLevel="1" x14ac:dyDescent="0.3">
      <c r="A550" s="108"/>
      <c r="B550" s="109"/>
      <c r="C550" s="109"/>
      <c r="D550" s="110"/>
      <c r="E550" s="109"/>
      <c r="F550" s="111"/>
      <c r="G550" s="112"/>
      <c r="H550" s="111"/>
      <c r="I550" s="112"/>
      <c r="J550" s="113"/>
      <c r="K550" s="134"/>
      <c r="L550" s="114"/>
      <c r="M550" s="112"/>
      <c r="N550" s="112"/>
      <c r="O550" s="112"/>
      <c r="P550" s="115" t="s">
        <v>17</v>
      </c>
      <c r="Q550" s="112"/>
      <c r="R550" s="112"/>
    </row>
    <row r="551" spans="1:18" s="7" customFormat="1" ht="18.75" customHeight="1" x14ac:dyDescent="0.2">
      <c r="A551" s="72"/>
      <c r="B551" s="73"/>
      <c r="C551" s="74"/>
      <c r="D551" s="74" t="s">
        <v>46</v>
      </c>
      <c r="E551" s="73"/>
      <c r="F551" s="75"/>
      <c r="G551" s="76"/>
      <c r="H551" s="75"/>
      <c r="I551" s="76"/>
      <c r="J551" s="39"/>
      <c r="K551" s="130"/>
      <c r="L551" s="77"/>
      <c r="M551" s="78">
        <f>SUBTOTAL(9,M552:M557)</f>
        <v>0</v>
      </c>
      <c r="N551" s="79"/>
      <c r="O551" s="78">
        <f>SUBTOTAL(9,O552:O557)</f>
        <v>0</v>
      </c>
      <c r="P551" s="80" t="s">
        <v>17</v>
      </c>
      <c r="Q551" s="81">
        <f>SUBTOTAL(9,Q552:Q557)</f>
        <v>0</v>
      </c>
      <c r="R551" s="81">
        <f>SUBTOTAL(9,R552:R557)</f>
        <v>0</v>
      </c>
    </row>
    <row r="552" spans="1:18" s="8" customFormat="1" ht="16.5" customHeight="1" outlineLevel="1" x14ac:dyDescent="0.2">
      <c r="A552" s="82"/>
      <c r="B552" s="61"/>
      <c r="C552" s="83"/>
      <c r="D552" s="83" t="s">
        <v>47</v>
      </c>
      <c r="E552" s="61"/>
      <c r="F552" s="84"/>
      <c r="G552" s="85"/>
      <c r="H552" s="84"/>
      <c r="I552" s="85"/>
      <c r="J552" s="86"/>
      <c r="K552" s="131"/>
      <c r="L552" s="87"/>
      <c r="M552" s="88">
        <f>SUBTOTAL(9,M553:M556)</f>
        <v>0</v>
      </c>
      <c r="N552" s="85"/>
      <c r="O552" s="88">
        <f>SUBTOTAL(9,O553:O556)</f>
        <v>0</v>
      </c>
      <c r="P552" s="89" t="s">
        <v>17</v>
      </c>
      <c r="Q552" s="86">
        <f>SUBTOTAL(9,Q553:Q556)</f>
        <v>0</v>
      </c>
      <c r="R552" s="86">
        <f>SUBTOTAL(9,R553:R556)</f>
        <v>0</v>
      </c>
    </row>
    <row r="553" spans="1:18" s="9" customFormat="1" ht="12" outlineLevel="2" x14ac:dyDescent="0.2">
      <c r="A553" s="90">
        <v>1</v>
      </c>
      <c r="B553" s="91" t="s">
        <v>68</v>
      </c>
      <c r="C553" s="92" t="s">
        <v>630</v>
      </c>
      <c r="D553" s="93" t="s">
        <v>631</v>
      </c>
      <c r="E553" s="91" t="s">
        <v>373</v>
      </c>
      <c r="F553" s="94">
        <v>1</v>
      </c>
      <c r="G553" s="95">
        <v>0</v>
      </c>
      <c r="H553" s="94">
        <f>F553*(1+G553/100)</f>
        <v>1</v>
      </c>
      <c r="I553" s="95"/>
      <c r="J553" s="96"/>
      <c r="K553" s="132" t="s">
        <v>789</v>
      </c>
      <c r="L553" s="97"/>
      <c r="M553" s="98">
        <f>H553*L553</f>
        <v>0</v>
      </c>
      <c r="N553" s="97"/>
      <c r="O553" s="98">
        <f>H553*N553</f>
        <v>0</v>
      </c>
      <c r="P553" s="96">
        <v>21</v>
      </c>
      <c r="Q553" s="96">
        <f>J553*(P553/100)</f>
        <v>0</v>
      </c>
      <c r="R553" s="96">
        <f>J553+Q553</f>
        <v>0</v>
      </c>
    </row>
    <row r="554" spans="1:18" s="9" customFormat="1" ht="12" outlineLevel="2" x14ac:dyDescent="0.2">
      <c r="A554" s="90">
        <v>2</v>
      </c>
      <c r="B554" s="91" t="s">
        <v>68</v>
      </c>
      <c r="C554" s="92" t="s">
        <v>632</v>
      </c>
      <c r="D554" s="93" t="s">
        <v>633</v>
      </c>
      <c r="E554" s="91" t="s">
        <v>373</v>
      </c>
      <c r="F554" s="94">
        <v>1</v>
      </c>
      <c r="G554" s="95">
        <v>0</v>
      </c>
      <c r="H554" s="94">
        <f>F554*(1+G554/100)</f>
        <v>1</v>
      </c>
      <c r="I554" s="95"/>
      <c r="J554" s="96"/>
      <c r="K554" s="132" t="s">
        <v>789</v>
      </c>
      <c r="L554" s="97"/>
      <c r="M554" s="98">
        <f>H554*L554</f>
        <v>0</v>
      </c>
      <c r="N554" s="97"/>
      <c r="O554" s="98">
        <f>H554*N554</f>
        <v>0</v>
      </c>
      <c r="P554" s="96">
        <v>21</v>
      </c>
      <c r="Q554" s="96">
        <f>J554*(P554/100)</f>
        <v>0</v>
      </c>
      <c r="R554" s="96">
        <f>J554+Q554</f>
        <v>0</v>
      </c>
    </row>
    <row r="555" spans="1:18" s="9" customFormat="1" ht="24" outlineLevel="2" x14ac:dyDescent="0.2">
      <c r="A555" s="90">
        <v>3</v>
      </c>
      <c r="B555" s="91" t="s">
        <v>68</v>
      </c>
      <c r="C555" s="92" t="s">
        <v>634</v>
      </c>
      <c r="D555" s="93" t="s">
        <v>635</v>
      </c>
      <c r="E555" s="91" t="s">
        <v>373</v>
      </c>
      <c r="F555" s="94">
        <v>1</v>
      </c>
      <c r="G555" s="95">
        <v>0</v>
      </c>
      <c r="H555" s="94">
        <f>F555*(1+G555/100)</f>
        <v>1</v>
      </c>
      <c r="I555" s="136"/>
      <c r="J555" s="137"/>
      <c r="K555" s="132" t="s">
        <v>789</v>
      </c>
      <c r="L555" s="97"/>
      <c r="M555" s="98">
        <f>H555*L555</f>
        <v>0</v>
      </c>
      <c r="N555" s="97"/>
      <c r="O555" s="98">
        <f>H555*N555</f>
        <v>0</v>
      </c>
      <c r="P555" s="96">
        <v>21</v>
      </c>
      <c r="Q555" s="96">
        <f>J555*(P555/100)</f>
        <v>0</v>
      </c>
      <c r="R555" s="96">
        <f>J555+Q555</f>
        <v>0</v>
      </c>
    </row>
    <row r="556" spans="1:18" s="11" customFormat="1" ht="12.75" customHeight="1" outlineLevel="2" x14ac:dyDescent="0.3">
      <c r="A556" s="108"/>
      <c r="B556" s="109"/>
      <c r="C556" s="109"/>
      <c r="D556" s="110"/>
      <c r="E556" s="109"/>
      <c r="F556" s="111"/>
      <c r="G556" s="112"/>
      <c r="H556" s="111"/>
      <c r="I556" s="112"/>
      <c r="J556" s="113"/>
      <c r="K556" s="134"/>
      <c r="L556" s="114"/>
      <c r="M556" s="112"/>
      <c r="N556" s="112"/>
      <c r="O556" s="112"/>
      <c r="P556" s="115" t="s">
        <v>17</v>
      </c>
      <c r="Q556" s="112"/>
      <c r="R556" s="112"/>
    </row>
    <row r="557" spans="1:18" s="11" customFormat="1" ht="12.75" customHeight="1" outlineLevel="1" x14ac:dyDescent="0.3">
      <c r="A557" s="108"/>
      <c r="B557" s="109"/>
      <c r="C557" s="109"/>
      <c r="D557" s="110"/>
      <c r="E557" s="109"/>
      <c r="F557" s="111"/>
      <c r="G557" s="112"/>
      <c r="H557" s="111"/>
      <c r="I557" s="112"/>
      <c r="J557" s="113"/>
      <c r="K557" s="134"/>
      <c r="L557" s="114"/>
      <c r="M557" s="112"/>
      <c r="N557" s="112"/>
      <c r="O557" s="112"/>
      <c r="P557" s="115" t="s">
        <v>17</v>
      </c>
      <c r="Q557" s="112"/>
      <c r="R557" s="112"/>
    </row>
    <row r="558" spans="1:18" s="7" customFormat="1" ht="18.75" customHeight="1" x14ac:dyDescent="0.2">
      <c r="A558" s="72"/>
      <c r="B558" s="73"/>
      <c r="C558" s="74"/>
      <c r="D558" s="74" t="s">
        <v>48</v>
      </c>
      <c r="E558" s="73"/>
      <c r="F558" s="75"/>
      <c r="G558" s="76"/>
      <c r="H558" s="75"/>
      <c r="I558" s="76"/>
      <c r="J558" s="39"/>
      <c r="K558" s="130"/>
      <c r="L558" s="77"/>
      <c r="M558" s="78">
        <f>SUBTOTAL(9,M559:M569)</f>
        <v>0</v>
      </c>
      <c r="N558" s="79"/>
      <c r="O558" s="78">
        <f>SUBTOTAL(9,O559:O569)</f>
        <v>0</v>
      </c>
      <c r="P558" s="80" t="s">
        <v>17</v>
      </c>
      <c r="Q558" s="81">
        <f>SUBTOTAL(9,Q559:Q569)</f>
        <v>0</v>
      </c>
      <c r="R558" s="81">
        <f>SUBTOTAL(9,R559:R569)</f>
        <v>0</v>
      </c>
    </row>
    <row r="559" spans="1:18" s="8" customFormat="1" ht="16.5" customHeight="1" outlineLevel="1" x14ac:dyDescent="0.2">
      <c r="A559" s="82"/>
      <c r="B559" s="61"/>
      <c r="C559" s="83"/>
      <c r="D559" s="83" t="s">
        <v>49</v>
      </c>
      <c r="E559" s="61"/>
      <c r="F559" s="84"/>
      <c r="G559" s="85"/>
      <c r="H559" s="84"/>
      <c r="I559" s="85"/>
      <c r="J559" s="86"/>
      <c r="K559" s="131"/>
      <c r="L559" s="87"/>
      <c r="M559" s="88">
        <f>SUBTOTAL(9,M560:M562)</f>
        <v>0</v>
      </c>
      <c r="N559" s="85"/>
      <c r="O559" s="88">
        <f>SUBTOTAL(9,O560:O562)</f>
        <v>0</v>
      </c>
      <c r="P559" s="89" t="s">
        <v>17</v>
      </c>
      <c r="Q559" s="86">
        <f>SUBTOTAL(9,Q560:Q562)</f>
        <v>0</v>
      </c>
      <c r="R559" s="86">
        <f>SUBTOTAL(9,R560:R562)</f>
        <v>0</v>
      </c>
    </row>
    <row r="560" spans="1:18" s="9" customFormat="1" ht="12" outlineLevel="2" x14ac:dyDescent="0.2">
      <c r="A560" s="90">
        <v>1</v>
      </c>
      <c r="B560" s="91" t="s">
        <v>636</v>
      </c>
      <c r="C560" s="92" t="s">
        <v>637</v>
      </c>
      <c r="D560" s="93" t="s">
        <v>638</v>
      </c>
      <c r="E560" s="91" t="s">
        <v>373</v>
      </c>
      <c r="F560" s="94">
        <v>1</v>
      </c>
      <c r="G560" s="95">
        <v>0</v>
      </c>
      <c r="H560" s="94">
        <f>F560*(1+G560/100)</f>
        <v>1</v>
      </c>
      <c r="I560" s="95"/>
      <c r="J560" s="96"/>
      <c r="K560" s="132" t="s">
        <v>789</v>
      </c>
      <c r="L560" s="97"/>
      <c r="M560" s="98">
        <f>H560*L560</f>
        <v>0</v>
      </c>
      <c r="N560" s="97"/>
      <c r="O560" s="98">
        <f>H560*N560</f>
        <v>0</v>
      </c>
      <c r="P560" s="96">
        <v>21</v>
      </c>
      <c r="Q560" s="96">
        <f>J560*(P560/100)</f>
        <v>0</v>
      </c>
      <c r="R560" s="96">
        <f>J560+Q560</f>
        <v>0</v>
      </c>
    </row>
    <row r="561" spans="1:18" s="9" customFormat="1" ht="12" outlineLevel="2" x14ac:dyDescent="0.2">
      <c r="A561" s="90">
        <v>2</v>
      </c>
      <c r="B561" s="91" t="s">
        <v>636</v>
      </c>
      <c r="C561" s="92" t="s">
        <v>639</v>
      </c>
      <c r="D561" s="93" t="s">
        <v>640</v>
      </c>
      <c r="E561" s="91" t="s">
        <v>373</v>
      </c>
      <c r="F561" s="94">
        <v>1</v>
      </c>
      <c r="G561" s="95">
        <v>0</v>
      </c>
      <c r="H561" s="94">
        <f>F561*(1+G561/100)</f>
        <v>1</v>
      </c>
      <c r="I561" s="95"/>
      <c r="J561" s="96"/>
      <c r="K561" s="132" t="s">
        <v>789</v>
      </c>
      <c r="L561" s="97"/>
      <c r="M561" s="98">
        <f>H561*L561</f>
        <v>0</v>
      </c>
      <c r="N561" s="97"/>
      <c r="O561" s="98">
        <f>H561*N561</f>
        <v>0</v>
      </c>
      <c r="P561" s="96">
        <v>21</v>
      </c>
      <c r="Q561" s="96">
        <f>J561*(P561/100)</f>
        <v>0</v>
      </c>
      <c r="R561" s="96">
        <f>J561+Q561</f>
        <v>0</v>
      </c>
    </row>
    <row r="562" spans="1:18" s="11" customFormat="1" ht="12.75" customHeight="1" outlineLevel="2" x14ac:dyDescent="0.3">
      <c r="A562" s="108"/>
      <c r="B562" s="109"/>
      <c r="C562" s="109"/>
      <c r="D562" s="110"/>
      <c r="E562" s="109"/>
      <c r="F562" s="111"/>
      <c r="G562" s="112"/>
      <c r="H562" s="111"/>
      <c r="I562" s="112"/>
      <c r="J562" s="113"/>
      <c r="K562" s="134"/>
      <c r="L562" s="114"/>
      <c r="M562" s="112"/>
      <c r="N562" s="112"/>
      <c r="O562" s="112"/>
      <c r="P562" s="115" t="s">
        <v>17</v>
      </c>
      <c r="Q562" s="112"/>
      <c r="R562" s="112"/>
    </row>
    <row r="563" spans="1:18" s="8" customFormat="1" ht="16.5" customHeight="1" outlineLevel="1" x14ac:dyDescent="0.2">
      <c r="A563" s="82"/>
      <c r="B563" s="61"/>
      <c r="C563" s="83"/>
      <c r="D563" s="83" t="s">
        <v>50</v>
      </c>
      <c r="E563" s="61"/>
      <c r="F563" s="84"/>
      <c r="G563" s="85"/>
      <c r="H563" s="84"/>
      <c r="I563" s="85"/>
      <c r="J563" s="86"/>
      <c r="K563" s="131"/>
      <c r="L563" s="87"/>
      <c r="M563" s="88">
        <f>SUBTOTAL(9,M564:M565)</f>
        <v>0</v>
      </c>
      <c r="N563" s="85"/>
      <c r="O563" s="88">
        <f>SUBTOTAL(9,O564:O565)</f>
        <v>0</v>
      </c>
      <c r="P563" s="89" t="s">
        <v>17</v>
      </c>
      <c r="Q563" s="86">
        <f>SUBTOTAL(9,Q564:Q565)</f>
        <v>0</v>
      </c>
      <c r="R563" s="86">
        <f>SUBTOTAL(9,R564:R565)</f>
        <v>0</v>
      </c>
    </row>
    <row r="564" spans="1:18" s="9" customFormat="1" ht="12" outlineLevel="2" x14ac:dyDescent="0.2">
      <c r="A564" s="90">
        <v>3</v>
      </c>
      <c r="B564" s="91" t="s">
        <v>636</v>
      </c>
      <c r="C564" s="92" t="s">
        <v>641</v>
      </c>
      <c r="D564" s="93" t="s">
        <v>642</v>
      </c>
      <c r="E564" s="91" t="s">
        <v>373</v>
      </c>
      <c r="F564" s="94">
        <v>1</v>
      </c>
      <c r="G564" s="95">
        <v>0</v>
      </c>
      <c r="H564" s="94">
        <f>F564*(1+G564/100)</f>
        <v>1</v>
      </c>
      <c r="I564" s="95"/>
      <c r="J564" s="96"/>
      <c r="K564" s="132" t="s">
        <v>789</v>
      </c>
      <c r="L564" s="97"/>
      <c r="M564" s="98">
        <f>H564*L564</f>
        <v>0</v>
      </c>
      <c r="N564" s="97"/>
      <c r="O564" s="98">
        <f>H564*N564</f>
        <v>0</v>
      </c>
      <c r="P564" s="96">
        <v>21</v>
      </c>
      <c r="Q564" s="96">
        <f>J564*(P564/100)</f>
        <v>0</v>
      </c>
      <c r="R564" s="96">
        <f>J564+Q564</f>
        <v>0</v>
      </c>
    </row>
    <row r="565" spans="1:18" s="11" customFormat="1" ht="12.75" customHeight="1" outlineLevel="2" x14ac:dyDescent="0.3">
      <c r="A565" s="108"/>
      <c r="B565" s="109"/>
      <c r="C565" s="109"/>
      <c r="D565" s="110"/>
      <c r="E565" s="109"/>
      <c r="F565" s="111"/>
      <c r="G565" s="112"/>
      <c r="H565" s="111"/>
      <c r="I565" s="112"/>
      <c r="J565" s="113"/>
      <c r="K565" s="134"/>
      <c r="L565" s="114"/>
      <c r="M565" s="112"/>
      <c r="N565" s="112"/>
      <c r="O565" s="112"/>
      <c r="P565" s="115" t="s">
        <v>17</v>
      </c>
      <c r="Q565" s="112"/>
      <c r="R565" s="112"/>
    </row>
    <row r="566" spans="1:18" s="8" customFormat="1" ht="16.5" customHeight="1" outlineLevel="1" x14ac:dyDescent="0.2">
      <c r="A566" s="82"/>
      <c r="B566" s="61"/>
      <c r="C566" s="83"/>
      <c r="D566" s="83" t="s">
        <v>51</v>
      </c>
      <c r="E566" s="61"/>
      <c r="F566" s="84"/>
      <c r="G566" s="85"/>
      <c r="H566" s="84"/>
      <c r="I566" s="85"/>
      <c r="J566" s="86"/>
      <c r="K566" s="131"/>
      <c r="L566" s="87"/>
      <c r="M566" s="88">
        <f>SUBTOTAL(9,M567:M568)</f>
        <v>0</v>
      </c>
      <c r="N566" s="85"/>
      <c r="O566" s="88">
        <f>SUBTOTAL(9,O567:O568)</f>
        <v>0</v>
      </c>
      <c r="P566" s="89" t="s">
        <v>17</v>
      </c>
      <c r="Q566" s="86">
        <f>SUBTOTAL(9,Q567:Q568)</f>
        <v>0</v>
      </c>
      <c r="R566" s="86">
        <f>SUBTOTAL(9,R567:R568)</f>
        <v>0</v>
      </c>
    </row>
    <row r="567" spans="1:18" s="9" customFormat="1" ht="12" outlineLevel="2" x14ac:dyDescent="0.2">
      <c r="A567" s="90">
        <v>4</v>
      </c>
      <c r="B567" s="91" t="s">
        <v>636</v>
      </c>
      <c r="C567" s="92" t="s">
        <v>643</v>
      </c>
      <c r="D567" s="93" t="s">
        <v>644</v>
      </c>
      <c r="E567" s="91" t="s">
        <v>373</v>
      </c>
      <c r="F567" s="94">
        <v>1</v>
      </c>
      <c r="G567" s="95">
        <v>0</v>
      </c>
      <c r="H567" s="94">
        <f>F567*(1+G567/100)</f>
        <v>1</v>
      </c>
      <c r="I567" s="95"/>
      <c r="J567" s="96"/>
      <c r="K567" s="132" t="s">
        <v>789</v>
      </c>
      <c r="L567" s="97"/>
      <c r="M567" s="98">
        <f>H567*L567</f>
        <v>0</v>
      </c>
      <c r="N567" s="97"/>
      <c r="O567" s="98">
        <f>H567*N567</f>
        <v>0</v>
      </c>
      <c r="P567" s="96">
        <v>21</v>
      </c>
      <c r="Q567" s="96">
        <f>J567*(P567/100)</f>
        <v>0</v>
      </c>
      <c r="R567" s="96">
        <f>J567+Q567</f>
        <v>0</v>
      </c>
    </row>
    <row r="568" spans="1:18" s="11" customFormat="1" ht="12.75" customHeight="1" outlineLevel="2" x14ac:dyDescent="0.3">
      <c r="A568" s="108"/>
      <c r="B568" s="109"/>
      <c r="C568" s="109"/>
      <c r="D568" s="110"/>
      <c r="E568" s="109"/>
      <c r="F568" s="111"/>
      <c r="G568" s="112"/>
      <c r="H568" s="111"/>
      <c r="I568" s="112"/>
      <c r="J568" s="113"/>
      <c r="K568" s="134"/>
      <c r="L568" s="114"/>
      <c r="M568" s="112"/>
      <c r="N568" s="112"/>
      <c r="O568" s="112"/>
      <c r="P568" s="115" t="s">
        <v>17</v>
      </c>
      <c r="Q568" s="112"/>
      <c r="R568" s="112"/>
    </row>
    <row r="569" spans="1:18" s="11" customFormat="1" ht="12.75" customHeight="1" outlineLevel="1" x14ac:dyDescent="0.3">
      <c r="A569" s="108"/>
      <c r="B569" s="109"/>
      <c r="C569" s="109"/>
      <c r="D569" s="110"/>
      <c r="E569" s="109"/>
      <c r="F569" s="111"/>
      <c r="G569" s="112"/>
      <c r="H569" s="111"/>
      <c r="I569" s="112"/>
      <c r="J569" s="113"/>
      <c r="K569" s="134"/>
      <c r="L569" s="114"/>
      <c r="M569" s="112"/>
      <c r="N569" s="112"/>
      <c r="O569" s="112"/>
      <c r="P569" s="115" t="s">
        <v>17</v>
      </c>
      <c r="Q569" s="112"/>
      <c r="R569" s="112"/>
    </row>
    <row r="570" spans="1:18" s="11" customFormat="1" ht="12.75" customHeight="1" x14ac:dyDescent="0.3">
      <c r="A570" s="108"/>
      <c r="B570" s="109"/>
      <c r="C570" s="109"/>
      <c r="D570" s="110"/>
      <c r="E570" s="109"/>
      <c r="F570" s="111"/>
      <c r="G570" s="112"/>
      <c r="H570" s="111"/>
      <c r="I570" s="112"/>
      <c r="J570" s="113"/>
      <c r="K570" s="134"/>
      <c r="L570" s="114"/>
      <c r="M570" s="112"/>
      <c r="N570" s="112"/>
      <c r="O570" s="112"/>
      <c r="P570" s="115" t="s">
        <v>17</v>
      </c>
      <c r="Q570" s="112"/>
      <c r="R570" s="112"/>
    </row>
    <row r="571" spans="1:18" s="11" customFormat="1" ht="12.75" customHeight="1" x14ac:dyDescent="0.3">
      <c r="A571" s="108"/>
      <c r="B571" s="109"/>
      <c r="C571" s="109"/>
      <c r="D571" s="110"/>
      <c r="E571" s="109"/>
      <c r="F571" s="111"/>
      <c r="G571" s="112"/>
      <c r="H571" s="111"/>
      <c r="I571" s="112"/>
      <c r="J571" s="113"/>
      <c r="K571" s="134"/>
      <c r="L571" s="114"/>
      <c r="M571" s="112"/>
      <c r="N571" s="112"/>
      <c r="O571" s="112"/>
      <c r="P571" s="115" t="s">
        <v>17</v>
      </c>
      <c r="Q571" s="112"/>
      <c r="R571" s="112"/>
    </row>
  </sheetData>
  <pageMargins left="0.39374999999999999" right="0.39374999999999999" top="0.59027779999999996" bottom="0.59027779999999996" header="0.39374999999999999" footer="0.39374999999999999"/>
  <pageSetup paperSize="9" scale="90" fitToHeight="9999" orientation="landscape" horizontalDpi="300" verticalDpi="300" r:id="rId1"/>
  <headerFooter alignWithMargins="0">
    <oddFooter>&amp;L&amp;8www.euroCALC.cz&amp;C&amp;8&amp;P z &amp;N&amp;R&amp;8&amp;A]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67"/>
  <sheetViews>
    <sheetView showGridLines="0" zoomScaleNormal="100" zoomScaleSheetLayoutView="100" workbookViewId="0">
      <pane ySplit="3" topLeftCell="A41" activePane="bottomLeft" state="frozen"/>
      <selection pane="bottomLeft" activeCell="F62" sqref="F62:F66"/>
    </sheetView>
  </sheetViews>
  <sheetFormatPr defaultColWidth="9.33203125" defaultRowHeight="13.5" outlineLevelRow="2" x14ac:dyDescent="0.3"/>
  <cols>
    <col min="1" max="2" width="9.33203125" style="116"/>
    <col min="3" max="3" width="65.1640625" style="116" customWidth="1"/>
    <col min="4" max="4" width="9.33203125" style="116"/>
    <col min="5" max="7" width="12.6640625" style="116" customWidth="1"/>
    <col min="8" max="8" width="16" style="116" customWidth="1"/>
    <col min="9" max="16384" width="9.33203125" style="116"/>
  </cols>
  <sheetData>
    <row r="1" spans="1:18" s="1" customFormat="1" ht="21.6" customHeight="1" x14ac:dyDescent="0.25">
      <c r="A1" s="58"/>
      <c r="B1" s="26"/>
      <c r="C1" s="26" t="s">
        <v>15</v>
      </c>
      <c r="D1" s="26"/>
      <c r="E1" s="27"/>
      <c r="F1" s="27"/>
      <c r="G1" s="28"/>
      <c r="H1" s="29"/>
    </row>
    <row r="2" spans="1:18" s="1" customFormat="1" ht="21.6" customHeight="1" x14ac:dyDescent="0.25">
      <c r="A2" s="58"/>
      <c r="B2" s="26"/>
      <c r="C2" s="26" t="s">
        <v>645</v>
      </c>
      <c r="D2" s="26"/>
      <c r="E2" s="27"/>
      <c r="F2" s="27"/>
      <c r="G2" s="28"/>
      <c r="H2" s="29"/>
    </row>
    <row r="3" spans="1:18" s="6" customFormat="1" ht="24.75" thickBot="1" x14ac:dyDescent="0.25">
      <c r="A3" s="32" t="s">
        <v>54</v>
      </c>
      <c r="B3" s="32" t="s">
        <v>56</v>
      </c>
      <c r="C3" s="59" t="s">
        <v>19</v>
      </c>
      <c r="D3" s="32" t="s">
        <v>57</v>
      </c>
      <c r="E3" s="32" t="s">
        <v>60</v>
      </c>
      <c r="F3" s="117" t="s">
        <v>646</v>
      </c>
      <c r="G3" s="117" t="s">
        <v>647</v>
      </c>
      <c r="H3" s="32" t="s">
        <v>20</v>
      </c>
    </row>
    <row r="4" spans="1:18" ht="11.25" customHeight="1" x14ac:dyDescent="0.3">
      <c r="A4" s="60"/>
      <c r="B4" s="62"/>
      <c r="C4" s="63"/>
      <c r="D4" s="61"/>
      <c r="E4" s="60"/>
      <c r="F4" s="60"/>
      <c r="G4" s="60"/>
      <c r="H4" s="60"/>
    </row>
    <row r="5" spans="1:18" s="2" customFormat="1" ht="19.5" customHeight="1" x14ac:dyDescent="0.25">
      <c r="A5" s="64"/>
      <c r="B5" s="66"/>
      <c r="C5" s="66" t="s">
        <v>645</v>
      </c>
      <c r="D5" s="65"/>
      <c r="E5" s="67"/>
      <c r="F5" s="67"/>
      <c r="G5" s="68"/>
      <c r="H5" s="37"/>
    </row>
    <row r="6" spans="1:18" s="7" customFormat="1" ht="18.75" customHeight="1" x14ac:dyDescent="0.2">
      <c r="A6" s="72"/>
      <c r="B6" s="73" t="s">
        <v>648</v>
      </c>
      <c r="C6" s="74" t="s">
        <v>649</v>
      </c>
      <c r="D6" s="74"/>
      <c r="E6" s="73"/>
      <c r="F6" s="75"/>
      <c r="G6" s="76"/>
      <c r="H6" s="39"/>
      <c r="I6" s="79"/>
      <c r="J6" s="81"/>
      <c r="K6" s="118"/>
      <c r="L6" s="77"/>
      <c r="M6" s="78"/>
      <c r="N6" s="79"/>
      <c r="O6" s="78"/>
      <c r="P6" s="80"/>
      <c r="Q6" s="81"/>
      <c r="R6" s="81"/>
    </row>
    <row r="7" spans="1:18" s="8" customFormat="1" ht="16.5" customHeight="1" outlineLevel="1" x14ac:dyDescent="0.2">
      <c r="A7" s="82"/>
      <c r="B7" s="61" t="s">
        <v>650</v>
      </c>
      <c r="C7" s="83" t="s">
        <v>651</v>
      </c>
      <c r="D7" s="83"/>
      <c r="E7" s="61"/>
      <c r="F7" s="84"/>
      <c r="G7" s="85"/>
      <c r="H7" s="86"/>
      <c r="I7" s="85"/>
      <c r="J7" s="86"/>
      <c r="K7" s="83"/>
      <c r="L7" s="87"/>
      <c r="M7" s="88"/>
      <c r="N7" s="85"/>
      <c r="O7" s="88"/>
      <c r="P7" s="89"/>
      <c r="Q7" s="86"/>
      <c r="R7" s="86"/>
    </row>
    <row r="8" spans="1:18" ht="24" outlineLevel="2" x14ac:dyDescent="0.3">
      <c r="A8" s="90">
        <v>1</v>
      </c>
      <c r="B8" s="92" t="s">
        <v>652</v>
      </c>
      <c r="C8" s="93" t="s">
        <v>653</v>
      </c>
      <c r="D8" s="91" t="s">
        <v>214</v>
      </c>
      <c r="E8" s="94">
        <f>3+6</f>
        <v>9</v>
      </c>
      <c r="F8" s="95"/>
      <c r="G8" s="95"/>
      <c r="H8" s="96"/>
    </row>
    <row r="9" spans="1:18" ht="24" outlineLevel="2" x14ac:dyDescent="0.3">
      <c r="A9" s="90">
        <v>2</v>
      </c>
      <c r="B9" s="92" t="s">
        <v>654</v>
      </c>
      <c r="C9" s="93" t="s">
        <v>655</v>
      </c>
      <c r="D9" s="91" t="s">
        <v>214</v>
      </c>
      <c r="E9" s="94">
        <f>9+2+2+4+4+6</f>
        <v>27</v>
      </c>
      <c r="F9" s="95"/>
      <c r="G9" s="95"/>
      <c r="H9" s="96"/>
    </row>
    <row r="10" spans="1:18" ht="24" outlineLevel="2" x14ac:dyDescent="0.3">
      <c r="A10" s="90">
        <v>3</v>
      </c>
      <c r="B10" s="92" t="s">
        <v>656</v>
      </c>
      <c r="C10" s="93" t="s">
        <v>657</v>
      </c>
      <c r="D10" s="91" t="s">
        <v>214</v>
      </c>
      <c r="E10" s="94">
        <f>4+3</f>
        <v>7</v>
      </c>
      <c r="F10" s="95"/>
      <c r="G10" s="95"/>
      <c r="H10" s="96"/>
    </row>
    <row r="11" spans="1:18" ht="24" outlineLevel="2" x14ac:dyDescent="0.3">
      <c r="A11" s="90">
        <v>4</v>
      </c>
      <c r="B11" s="92" t="s">
        <v>658</v>
      </c>
      <c r="C11" s="93" t="s">
        <v>659</v>
      </c>
      <c r="D11" s="91" t="s">
        <v>214</v>
      </c>
      <c r="E11" s="94">
        <f>E8</f>
        <v>9</v>
      </c>
      <c r="F11" s="95"/>
      <c r="G11" s="95"/>
      <c r="H11" s="96"/>
    </row>
    <row r="12" spans="1:18" ht="24" outlineLevel="2" x14ac:dyDescent="0.3">
      <c r="A12" s="90">
        <v>5</v>
      </c>
      <c r="B12" s="92" t="s">
        <v>660</v>
      </c>
      <c r="C12" s="93" t="s">
        <v>661</v>
      </c>
      <c r="D12" s="91" t="s">
        <v>214</v>
      </c>
      <c r="E12" s="94">
        <f>E9</f>
        <v>27</v>
      </c>
      <c r="F12" s="95"/>
      <c r="G12" s="95"/>
      <c r="H12" s="96"/>
    </row>
    <row r="13" spans="1:18" ht="24" outlineLevel="2" x14ac:dyDescent="0.3">
      <c r="A13" s="90">
        <v>6</v>
      </c>
      <c r="B13" s="92" t="s">
        <v>662</v>
      </c>
      <c r="C13" s="93" t="s">
        <v>663</v>
      </c>
      <c r="D13" s="91" t="s">
        <v>214</v>
      </c>
      <c r="E13" s="94">
        <f>E10</f>
        <v>7</v>
      </c>
      <c r="F13" s="95"/>
      <c r="G13" s="95"/>
      <c r="H13" s="96"/>
    </row>
    <row r="14" spans="1:18" s="12" customFormat="1" ht="14.25" outlineLevel="2" x14ac:dyDescent="0.3">
      <c r="A14" s="119"/>
      <c r="B14" s="120"/>
      <c r="C14" s="121"/>
      <c r="D14" s="122"/>
      <c r="E14" s="123"/>
      <c r="F14" s="124"/>
      <c r="G14" s="124"/>
      <c r="H14" s="124"/>
    </row>
    <row r="15" spans="1:18" s="8" customFormat="1" ht="16.5" customHeight="1" outlineLevel="1" x14ac:dyDescent="0.2">
      <c r="A15" s="82"/>
      <c r="B15" s="61" t="s">
        <v>664</v>
      </c>
      <c r="C15" s="83" t="s">
        <v>665</v>
      </c>
      <c r="D15" s="83"/>
      <c r="E15" s="61"/>
      <c r="F15" s="84"/>
      <c r="G15" s="85"/>
      <c r="H15" s="86"/>
      <c r="I15" s="85"/>
      <c r="J15" s="86"/>
      <c r="K15" s="83"/>
      <c r="L15" s="87"/>
      <c r="M15" s="88"/>
      <c r="N15" s="85"/>
      <c r="O15" s="88"/>
      <c r="P15" s="89"/>
      <c r="Q15" s="86"/>
      <c r="R15" s="86"/>
    </row>
    <row r="16" spans="1:18" ht="24" outlineLevel="2" x14ac:dyDescent="0.3">
      <c r="A16" s="90">
        <v>7</v>
      </c>
      <c r="B16" s="92" t="s">
        <v>666</v>
      </c>
      <c r="C16" s="93" t="s">
        <v>667</v>
      </c>
      <c r="D16" s="91" t="s">
        <v>214</v>
      </c>
      <c r="E16" s="94">
        <f>E8</f>
        <v>9</v>
      </c>
      <c r="F16" s="95"/>
      <c r="G16" s="95"/>
      <c r="H16" s="96"/>
    </row>
    <row r="17" spans="1:18" ht="24" outlineLevel="2" x14ac:dyDescent="0.3">
      <c r="A17" s="90">
        <v>8</v>
      </c>
      <c r="B17" s="92" t="s">
        <v>668</v>
      </c>
      <c r="C17" s="93" t="s">
        <v>669</v>
      </c>
      <c r="D17" s="91" t="s">
        <v>214</v>
      </c>
      <c r="E17" s="94">
        <f>E9</f>
        <v>27</v>
      </c>
      <c r="F17" s="95"/>
      <c r="G17" s="95"/>
      <c r="H17" s="96"/>
    </row>
    <row r="18" spans="1:18" ht="24" outlineLevel="2" x14ac:dyDescent="0.3">
      <c r="A18" s="90">
        <v>9</v>
      </c>
      <c r="B18" s="92" t="s">
        <v>670</v>
      </c>
      <c r="C18" s="93" t="s">
        <v>671</v>
      </c>
      <c r="D18" s="91" t="s">
        <v>214</v>
      </c>
      <c r="E18" s="94">
        <f>E16</f>
        <v>9</v>
      </c>
      <c r="F18" s="95"/>
      <c r="G18" s="95"/>
      <c r="H18" s="96"/>
    </row>
    <row r="19" spans="1:18" ht="24" outlineLevel="2" x14ac:dyDescent="0.3">
      <c r="A19" s="90">
        <v>10</v>
      </c>
      <c r="B19" s="92" t="s">
        <v>672</v>
      </c>
      <c r="C19" s="93" t="s">
        <v>673</v>
      </c>
      <c r="D19" s="91" t="s">
        <v>214</v>
      </c>
      <c r="E19" s="94">
        <f>E17</f>
        <v>27</v>
      </c>
      <c r="F19" s="95"/>
      <c r="G19" s="95"/>
      <c r="H19" s="96"/>
    </row>
    <row r="20" spans="1:18" s="12" customFormat="1" ht="14.25" outlineLevel="2" x14ac:dyDescent="0.3">
      <c r="A20" s="119"/>
      <c r="B20" s="120"/>
      <c r="C20" s="121"/>
      <c r="D20" s="122"/>
      <c r="E20" s="123"/>
      <c r="F20" s="124"/>
      <c r="G20" s="124"/>
      <c r="H20" s="124"/>
    </row>
    <row r="21" spans="1:18" s="8" customFormat="1" ht="16.5" customHeight="1" outlineLevel="1" x14ac:dyDescent="0.2">
      <c r="A21" s="82"/>
      <c r="B21" s="61" t="s">
        <v>674</v>
      </c>
      <c r="C21" s="83" t="s">
        <v>675</v>
      </c>
      <c r="D21" s="83"/>
      <c r="E21" s="61"/>
      <c r="F21" s="84"/>
      <c r="G21" s="85"/>
      <c r="H21" s="86"/>
      <c r="I21" s="85"/>
      <c r="J21" s="86"/>
      <c r="K21" s="83"/>
      <c r="L21" s="87"/>
      <c r="M21" s="88"/>
      <c r="N21" s="85"/>
      <c r="O21" s="88"/>
      <c r="P21" s="89"/>
      <c r="Q21" s="86"/>
      <c r="R21" s="86"/>
    </row>
    <row r="22" spans="1:18" outlineLevel="2" x14ac:dyDescent="0.3">
      <c r="A22" s="90">
        <v>11</v>
      </c>
      <c r="B22" s="92" t="s">
        <v>676</v>
      </c>
      <c r="C22" s="93" t="s">
        <v>677</v>
      </c>
      <c r="D22" s="91" t="s">
        <v>344</v>
      </c>
      <c r="E22" s="94">
        <f>4</f>
        <v>4</v>
      </c>
      <c r="F22" s="95"/>
      <c r="G22" s="95"/>
      <c r="H22" s="96"/>
    </row>
    <row r="23" spans="1:18" outlineLevel="2" x14ac:dyDescent="0.3">
      <c r="A23" s="90">
        <v>12</v>
      </c>
      <c r="B23" s="92" t="s">
        <v>678</v>
      </c>
      <c r="C23" s="93" t="s">
        <v>679</v>
      </c>
      <c r="D23" s="91" t="s">
        <v>344</v>
      </c>
      <c r="E23" s="94">
        <v>2</v>
      </c>
      <c r="F23" s="95"/>
      <c r="G23" s="95"/>
      <c r="H23" s="96"/>
    </row>
    <row r="24" spans="1:18" s="12" customFormat="1" ht="14.25" outlineLevel="2" x14ac:dyDescent="0.3">
      <c r="A24" s="119"/>
      <c r="B24" s="120"/>
      <c r="C24" s="121"/>
      <c r="D24" s="122"/>
      <c r="E24" s="123"/>
      <c r="F24" s="124"/>
      <c r="G24" s="124"/>
      <c r="H24" s="124"/>
    </row>
    <row r="25" spans="1:18" s="8" customFormat="1" ht="16.5" customHeight="1" outlineLevel="1" x14ac:dyDescent="0.2">
      <c r="A25" s="82"/>
      <c r="B25" s="61" t="s">
        <v>680</v>
      </c>
      <c r="C25" s="83" t="s">
        <v>681</v>
      </c>
      <c r="D25" s="83"/>
      <c r="E25" s="61"/>
      <c r="F25" s="84"/>
      <c r="G25" s="85"/>
      <c r="H25" s="86"/>
      <c r="I25" s="85"/>
      <c r="J25" s="86"/>
      <c r="K25" s="83"/>
      <c r="L25" s="87"/>
      <c r="M25" s="88"/>
      <c r="N25" s="85"/>
      <c r="O25" s="88"/>
      <c r="P25" s="89"/>
      <c r="Q25" s="86"/>
      <c r="R25" s="86"/>
    </row>
    <row r="26" spans="1:18" outlineLevel="2" x14ac:dyDescent="0.3">
      <c r="A26" s="90">
        <v>13</v>
      </c>
      <c r="B26" s="92" t="s">
        <v>682</v>
      </c>
      <c r="C26" s="93" t="s">
        <v>683</v>
      </c>
      <c r="D26" s="91" t="s">
        <v>344</v>
      </c>
      <c r="E26" s="94">
        <f>1</f>
        <v>1</v>
      </c>
      <c r="F26" s="95"/>
      <c r="G26" s="95"/>
      <c r="H26" s="96"/>
    </row>
    <row r="27" spans="1:18" outlineLevel="2" x14ac:dyDescent="0.3">
      <c r="A27" s="90">
        <v>14</v>
      </c>
      <c r="B27" s="92" t="s">
        <v>684</v>
      </c>
      <c r="C27" s="93" t="s">
        <v>685</v>
      </c>
      <c r="D27" s="91" t="s">
        <v>344</v>
      </c>
      <c r="E27" s="94">
        <f>2</f>
        <v>2</v>
      </c>
      <c r="F27" s="95"/>
      <c r="G27" s="95"/>
      <c r="H27" s="96"/>
    </row>
    <row r="28" spans="1:18" outlineLevel="2" x14ac:dyDescent="0.3">
      <c r="A28" s="90">
        <v>15</v>
      </c>
      <c r="B28" s="92" t="s">
        <v>686</v>
      </c>
      <c r="C28" s="93" t="s">
        <v>687</v>
      </c>
      <c r="D28" s="91" t="s">
        <v>344</v>
      </c>
      <c r="E28" s="94">
        <v>1</v>
      </c>
      <c r="F28" s="95"/>
      <c r="G28" s="95"/>
      <c r="H28" s="96"/>
    </row>
    <row r="29" spans="1:18" outlineLevel="2" x14ac:dyDescent="0.3">
      <c r="A29" s="90">
        <v>16</v>
      </c>
      <c r="B29" s="92" t="s">
        <v>688</v>
      </c>
      <c r="C29" s="93" t="s">
        <v>689</v>
      </c>
      <c r="D29" s="91" t="s">
        <v>344</v>
      </c>
      <c r="E29" s="94">
        <v>3</v>
      </c>
      <c r="F29" s="95"/>
      <c r="G29" s="95"/>
      <c r="H29" s="96"/>
    </row>
    <row r="30" spans="1:18" outlineLevel="2" x14ac:dyDescent="0.3">
      <c r="A30" s="90">
        <v>17</v>
      </c>
      <c r="B30" s="92" t="s">
        <v>690</v>
      </c>
      <c r="C30" s="93" t="s">
        <v>691</v>
      </c>
      <c r="D30" s="91" t="s">
        <v>344</v>
      </c>
      <c r="E30" s="94">
        <v>3</v>
      </c>
      <c r="F30" s="95"/>
      <c r="G30" s="95"/>
      <c r="H30" s="96"/>
    </row>
    <row r="31" spans="1:18" outlineLevel="2" x14ac:dyDescent="0.3">
      <c r="A31" s="90">
        <v>18</v>
      </c>
      <c r="B31" s="92" t="s">
        <v>692</v>
      </c>
      <c r="C31" s="93" t="s">
        <v>693</v>
      </c>
      <c r="D31" s="91" t="s">
        <v>344</v>
      </c>
      <c r="E31" s="94">
        <v>1</v>
      </c>
      <c r="F31" s="95"/>
      <c r="G31" s="95"/>
      <c r="H31" s="96"/>
    </row>
    <row r="32" spans="1:18" outlineLevel="2" x14ac:dyDescent="0.3">
      <c r="A32" s="90">
        <v>18</v>
      </c>
      <c r="B32" s="92" t="s">
        <v>694</v>
      </c>
      <c r="C32" s="93" t="s">
        <v>695</v>
      </c>
      <c r="D32" s="91" t="s">
        <v>344</v>
      </c>
      <c r="E32" s="94">
        <v>1</v>
      </c>
      <c r="F32" s="95"/>
      <c r="G32" s="95"/>
      <c r="H32" s="96"/>
    </row>
    <row r="33" spans="1:18" s="12" customFormat="1" ht="14.25" outlineLevel="2" x14ac:dyDescent="0.3">
      <c r="A33" s="119"/>
      <c r="B33" s="120"/>
      <c r="C33" s="121"/>
      <c r="D33" s="122"/>
      <c r="E33" s="123"/>
      <c r="F33" s="124"/>
      <c r="G33" s="124"/>
      <c r="H33" s="124"/>
    </row>
    <row r="34" spans="1:18" s="8" customFormat="1" ht="16.5" customHeight="1" outlineLevel="1" x14ac:dyDescent="0.2">
      <c r="A34" s="82"/>
      <c r="B34" s="61" t="s">
        <v>696</v>
      </c>
      <c r="C34" s="83" t="s">
        <v>697</v>
      </c>
      <c r="D34" s="83"/>
      <c r="E34" s="61"/>
      <c r="F34" s="84"/>
      <c r="G34" s="85"/>
      <c r="H34" s="86"/>
      <c r="I34" s="85"/>
      <c r="J34" s="86"/>
      <c r="K34" s="83"/>
      <c r="L34" s="87"/>
      <c r="M34" s="88"/>
      <c r="N34" s="85"/>
      <c r="O34" s="88"/>
      <c r="P34" s="89"/>
      <c r="Q34" s="86"/>
      <c r="R34" s="86"/>
    </row>
    <row r="35" spans="1:18" ht="24" outlineLevel="2" x14ac:dyDescent="0.3">
      <c r="A35" s="90">
        <v>19</v>
      </c>
      <c r="B35" s="92" t="s">
        <v>698</v>
      </c>
      <c r="C35" s="93" t="s">
        <v>699</v>
      </c>
      <c r="D35" s="91" t="s">
        <v>344</v>
      </c>
      <c r="E35" s="94">
        <f>E26+E30+E31</f>
        <v>5</v>
      </c>
      <c r="F35" s="95"/>
      <c r="G35" s="95"/>
      <c r="H35" s="96"/>
    </row>
    <row r="36" spans="1:18" outlineLevel="2" x14ac:dyDescent="0.3">
      <c r="A36" s="90">
        <v>20</v>
      </c>
      <c r="B36" s="92" t="s">
        <v>700</v>
      </c>
      <c r="C36" s="93" t="s">
        <v>701</v>
      </c>
      <c r="D36" s="91" t="s">
        <v>344</v>
      </c>
      <c r="E36" s="94">
        <f>E28</f>
        <v>1</v>
      </c>
      <c r="F36" s="95"/>
      <c r="G36" s="95"/>
      <c r="H36" s="96"/>
    </row>
    <row r="37" spans="1:18" outlineLevel="2" x14ac:dyDescent="0.3">
      <c r="A37" s="90">
        <v>21</v>
      </c>
      <c r="B37" s="92" t="s">
        <v>702</v>
      </c>
      <c r="C37" s="93" t="s">
        <v>703</v>
      </c>
      <c r="D37" s="91" t="s">
        <v>344</v>
      </c>
      <c r="E37" s="94">
        <f>E26*2+E27+E29+E30*2+E31*2</f>
        <v>15</v>
      </c>
      <c r="F37" s="95"/>
      <c r="G37" s="95"/>
      <c r="H37" s="96"/>
    </row>
    <row r="38" spans="1:18" s="12" customFormat="1" ht="14.25" outlineLevel="2" x14ac:dyDescent="0.3">
      <c r="A38" s="119"/>
      <c r="B38" s="120"/>
      <c r="C38" s="121"/>
      <c r="D38" s="122"/>
      <c r="E38" s="123"/>
      <c r="F38" s="124"/>
      <c r="G38" s="124"/>
      <c r="H38" s="124"/>
    </row>
    <row r="39" spans="1:18" s="8" customFormat="1" ht="16.5" customHeight="1" outlineLevel="1" x14ac:dyDescent="0.2">
      <c r="A39" s="82"/>
      <c r="B39" s="61" t="s">
        <v>704</v>
      </c>
      <c r="C39" s="83" t="s">
        <v>705</v>
      </c>
      <c r="D39" s="83"/>
      <c r="E39" s="61"/>
      <c r="F39" s="84"/>
      <c r="G39" s="85"/>
      <c r="H39" s="86"/>
      <c r="I39" s="85"/>
      <c r="J39" s="86"/>
      <c r="K39" s="83"/>
      <c r="L39" s="87"/>
      <c r="M39" s="88"/>
      <c r="N39" s="85"/>
      <c r="O39" s="88"/>
      <c r="P39" s="89"/>
      <c r="Q39" s="86"/>
      <c r="R39" s="86"/>
    </row>
    <row r="40" spans="1:18" outlineLevel="2" x14ac:dyDescent="0.3">
      <c r="A40" s="90">
        <v>22</v>
      </c>
      <c r="B40" s="92" t="s">
        <v>706</v>
      </c>
      <c r="C40" s="93" t="s">
        <v>707</v>
      </c>
      <c r="D40" s="91" t="s">
        <v>708</v>
      </c>
      <c r="E40" s="94">
        <v>1</v>
      </c>
      <c r="F40" s="95"/>
      <c r="G40" s="95"/>
      <c r="H40" s="96"/>
    </row>
    <row r="41" spans="1:18" outlineLevel="2" x14ac:dyDescent="0.3">
      <c r="A41" s="90">
        <v>23</v>
      </c>
      <c r="B41" s="92" t="s">
        <v>709</v>
      </c>
      <c r="C41" s="93" t="s">
        <v>710</v>
      </c>
      <c r="D41" s="91" t="s">
        <v>708</v>
      </c>
      <c r="E41" s="94">
        <v>1</v>
      </c>
      <c r="F41" s="95"/>
      <c r="G41" s="95"/>
      <c r="H41" s="96"/>
    </row>
    <row r="42" spans="1:18" outlineLevel="2" x14ac:dyDescent="0.3">
      <c r="A42" s="90">
        <v>24</v>
      </c>
      <c r="B42" s="92" t="s">
        <v>711</v>
      </c>
      <c r="C42" s="93" t="s">
        <v>712</v>
      </c>
      <c r="D42" s="91" t="s">
        <v>708</v>
      </c>
      <c r="E42" s="94">
        <v>1</v>
      </c>
      <c r="F42" s="95"/>
      <c r="G42" s="95"/>
      <c r="H42" s="96"/>
    </row>
    <row r="43" spans="1:18" outlineLevel="2" x14ac:dyDescent="0.3">
      <c r="A43" s="90">
        <v>25</v>
      </c>
      <c r="B43" s="92" t="s">
        <v>713</v>
      </c>
      <c r="C43" s="93" t="s">
        <v>714</v>
      </c>
      <c r="D43" s="91" t="s">
        <v>708</v>
      </c>
      <c r="E43" s="94">
        <v>1</v>
      </c>
      <c r="F43" s="95"/>
      <c r="G43" s="95"/>
      <c r="H43" s="96"/>
    </row>
    <row r="44" spans="1:18" outlineLevel="2" x14ac:dyDescent="0.3">
      <c r="A44" s="90">
        <v>26</v>
      </c>
      <c r="B44" s="92" t="s">
        <v>715</v>
      </c>
      <c r="C44" s="93" t="s">
        <v>716</v>
      </c>
      <c r="D44" s="91" t="s">
        <v>708</v>
      </c>
      <c r="E44" s="94">
        <v>1</v>
      </c>
      <c r="F44" s="95"/>
      <c r="G44" s="95"/>
      <c r="H44" s="96"/>
    </row>
    <row r="45" spans="1:18" outlineLevel="2" x14ac:dyDescent="0.3">
      <c r="A45" s="90">
        <v>27</v>
      </c>
      <c r="B45" s="92" t="s">
        <v>717</v>
      </c>
      <c r="C45" s="93" t="s">
        <v>718</v>
      </c>
      <c r="D45" s="91" t="s">
        <v>708</v>
      </c>
      <c r="E45" s="94">
        <v>1</v>
      </c>
      <c r="F45" s="95"/>
      <c r="G45" s="95"/>
      <c r="H45" s="96"/>
    </row>
    <row r="46" spans="1:18" outlineLevel="2" x14ac:dyDescent="0.3">
      <c r="A46" s="90">
        <v>28</v>
      </c>
      <c r="B46" s="92" t="s">
        <v>719</v>
      </c>
      <c r="C46" s="93" t="s">
        <v>720</v>
      </c>
      <c r="D46" s="91" t="s">
        <v>708</v>
      </c>
      <c r="E46" s="94">
        <v>1</v>
      </c>
      <c r="F46" s="95"/>
      <c r="G46" s="95"/>
      <c r="H46" s="96"/>
    </row>
    <row r="47" spans="1:18" s="12" customFormat="1" ht="14.25" outlineLevel="2" x14ac:dyDescent="0.3">
      <c r="A47" s="119"/>
      <c r="B47" s="120"/>
      <c r="C47" s="121"/>
      <c r="D47" s="122"/>
      <c r="E47" s="123"/>
      <c r="F47" s="124"/>
      <c r="G47" s="124"/>
      <c r="H47" s="124"/>
    </row>
    <row r="49" spans="1:18" s="7" customFormat="1" ht="18.75" customHeight="1" x14ac:dyDescent="0.2">
      <c r="A49" s="72"/>
      <c r="B49" s="73" t="s">
        <v>721</v>
      </c>
      <c r="C49" s="74" t="s">
        <v>722</v>
      </c>
      <c r="D49" s="74"/>
      <c r="E49" s="73"/>
      <c r="F49" s="75"/>
      <c r="G49" s="76"/>
      <c r="H49" s="39"/>
      <c r="I49" s="79"/>
      <c r="J49" s="81"/>
      <c r="K49" s="118"/>
      <c r="L49" s="77"/>
      <c r="M49" s="78"/>
      <c r="N49" s="79"/>
      <c r="O49" s="78"/>
      <c r="P49" s="80"/>
      <c r="Q49" s="81"/>
      <c r="R49" s="81"/>
    </row>
    <row r="50" spans="1:18" s="8" customFormat="1" ht="16.5" customHeight="1" outlineLevel="1" x14ac:dyDescent="0.2">
      <c r="A50" s="82"/>
      <c r="B50" s="61" t="s">
        <v>723</v>
      </c>
      <c r="C50" s="83" t="s">
        <v>722</v>
      </c>
      <c r="D50" s="83"/>
      <c r="E50" s="61"/>
      <c r="F50" s="84"/>
      <c r="G50" s="85"/>
      <c r="H50" s="86"/>
      <c r="I50" s="85"/>
      <c r="J50" s="86"/>
      <c r="K50" s="83"/>
      <c r="L50" s="87"/>
      <c r="M50" s="88"/>
      <c r="N50" s="85"/>
      <c r="O50" s="88"/>
      <c r="P50" s="89"/>
      <c r="Q50" s="86"/>
      <c r="R50" s="86"/>
    </row>
    <row r="51" spans="1:18" outlineLevel="2" x14ac:dyDescent="0.3">
      <c r="A51" s="90">
        <v>1</v>
      </c>
      <c r="B51" s="92" t="s">
        <v>724</v>
      </c>
      <c r="C51" s="93" t="s">
        <v>725</v>
      </c>
      <c r="D51" s="91" t="s">
        <v>726</v>
      </c>
      <c r="E51" s="94">
        <f>3+2+1</f>
        <v>6</v>
      </c>
      <c r="F51" s="95"/>
      <c r="G51" s="95"/>
      <c r="H51" s="96"/>
    </row>
    <row r="52" spans="1:18" outlineLevel="2" x14ac:dyDescent="0.3">
      <c r="A52" s="90">
        <v>2</v>
      </c>
      <c r="B52" s="92" t="s">
        <v>727</v>
      </c>
      <c r="C52" s="93" t="s">
        <v>728</v>
      </c>
      <c r="D52" s="91" t="s">
        <v>726</v>
      </c>
      <c r="E52" s="94">
        <f>12+3+1+5+5+7</f>
        <v>33</v>
      </c>
      <c r="F52" s="95"/>
      <c r="G52" s="95"/>
      <c r="H52" s="96"/>
    </row>
    <row r="53" spans="1:18" outlineLevel="2" x14ac:dyDescent="0.3">
      <c r="A53" s="90">
        <v>3</v>
      </c>
      <c r="B53" s="92" t="s">
        <v>729</v>
      </c>
      <c r="C53" s="93" t="s">
        <v>730</v>
      </c>
      <c r="D53" s="91" t="s">
        <v>344</v>
      </c>
      <c r="E53" s="94">
        <f>3+2+1</f>
        <v>6</v>
      </c>
      <c r="F53" s="95"/>
      <c r="G53" s="95"/>
      <c r="H53" s="96"/>
    </row>
    <row r="54" spans="1:18" outlineLevel="2" x14ac:dyDescent="0.3">
      <c r="A54" s="90">
        <v>4</v>
      </c>
      <c r="B54" s="92" t="s">
        <v>731</v>
      </c>
      <c r="C54" s="93" t="s">
        <v>732</v>
      </c>
      <c r="D54" s="91" t="s">
        <v>344</v>
      </c>
      <c r="E54" s="94">
        <f>2</f>
        <v>2</v>
      </c>
      <c r="F54" s="95"/>
      <c r="G54" s="95"/>
      <c r="H54" s="96"/>
    </row>
    <row r="55" spans="1:18" outlineLevel="2" x14ac:dyDescent="0.3">
      <c r="A55" s="90">
        <v>5</v>
      </c>
      <c r="B55" s="92" t="s">
        <v>733</v>
      </c>
      <c r="C55" s="93" t="s">
        <v>734</v>
      </c>
      <c r="D55" s="91" t="s">
        <v>344</v>
      </c>
      <c r="E55" s="94">
        <f>3</f>
        <v>3</v>
      </c>
      <c r="F55" s="95"/>
      <c r="G55" s="95"/>
      <c r="H55" s="96"/>
    </row>
    <row r="56" spans="1:18" outlineLevel="2" x14ac:dyDescent="0.3">
      <c r="A56" s="90">
        <v>6</v>
      </c>
      <c r="B56" s="92" t="s">
        <v>735</v>
      </c>
      <c r="C56" s="93" t="s">
        <v>736</v>
      </c>
      <c r="D56" s="91" t="s">
        <v>344</v>
      </c>
      <c r="E56" s="94">
        <f>3+1+3+2+4</f>
        <v>13</v>
      </c>
      <c r="F56" s="95"/>
      <c r="G56" s="95"/>
      <c r="H56" s="96"/>
    </row>
    <row r="57" spans="1:18" outlineLevel="2" x14ac:dyDescent="0.3">
      <c r="A57" s="90">
        <v>7</v>
      </c>
      <c r="B57" s="92" t="s">
        <v>737</v>
      </c>
      <c r="C57" s="93" t="s">
        <v>738</v>
      </c>
      <c r="D57" s="91" t="s">
        <v>344</v>
      </c>
      <c r="E57" s="94">
        <f>1</f>
        <v>1</v>
      </c>
      <c r="F57" s="95"/>
      <c r="G57" s="95"/>
      <c r="H57" s="96"/>
    </row>
    <row r="58" spans="1:18" outlineLevel="2" x14ac:dyDescent="0.3">
      <c r="A58" s="90">
        <v>8</v>
      </c>
      <c r="B58" s="92" t="s">
        <v>739</v>
      </c>
      <c r="C58" s="93" t="s">
        <v>740</v>
      </c>
      <c r="D58" s="91" t="s">
        <v>344</v>
      </c>
      <c r="E58" s="94">
        <f>1+1</f>
        <v>2</v>
      </c>
      <c r="F58" s="95"/>
      <c r="G58" s="95"/>
      <c r="H58" s="96"/>
    </row>
    <row r="59" spans="1:18" outlineLevel="2" x14ac:dyDescent="0.3">
      <c r="A59" s="90">
        <v>9</v>
      </c>
      <c r="B59" s="92" t="s">
        <v>741</v>
      </c>
      <c r="C59" s="93" t="s">
        <v>742</v>
      </c>
      <c r="D59" s="91" t="s">
        <v>344</v>
      </c>
      <c r="E59" s="94">
        <v>1</v>
      </c>
      <c r="F59" s="95"/>
      <c r="G59" s="95"/>
      <c r="H59" s="96"/>
    </row>
    <row r="60" spans="1:18" s="12" customFormat="1" ht="14.25" outlineLevel="2" x14ac:dyDescent="0.3">
      <c r="A60" s="119"/>
      <c r="B60" s="120"/>
      <c r="C60" s="121"/>
      <c r="D60" s="122"/>
      <c r="E60" s="123"/>
      <c r="F60" s="124"/>
      <c r="G60" s="124"/>
      <c r="H60" s="124"/>
    </row>
    <row r="61" spans="1:18" s="8" customFormat="1" ht="16.5" customHeight="1" outlineLevel="1" x14ac:dyDescent="0.2">
      <c r="A61" s="82"/>
      <c r="B61" s="61" t="s">
        <v>664</v>
      </c>
      <c r="C61" s="83" t="s">
        <v>705</v>
      </c>
      <c r="D61" s="83"/>
      <c r="E61" s="61"/>
      <c r="F61" s="84"/>
      <c r="G61" s="85"/>
      <c r="H61" s="86"/>
      <c r="I61" s="85"/>
      <c r="J61" s="86"/>
      <c r="K61" s="83"/>
      <c r="L61" s="87"/>
      <c r="M61" s="88"/>
      <c r="N61" s="85"/>
      <c r="O61" s="88"/>
      <c r="P61" s="89"/>
      <c r="Q61" s="86"/>
      <c r="R61" s="86"/>
    </row>
    <row r="62" spans="1:18" ht="24" outlineLevel="2" x14ac:dyDescent="0.3">
      <c r="A62" s="90">
        <v>10</v>
      </c>
      <c r="B62" s="92" t="s">
        <v>666</v>
      </c>
      <c r="C62" s="93" t="s">
        <v>743</v>
      </c>
      <c r="D62" s="91" t="s">
        <v>708</v>
      </c>
      <c r="E62" s="94">
        <v>1</v>
      </c>
      <c r="F62" s="95"/>
      <c r="G62" s="95"/>
      <c r="H62" s="96"/>
    </row>
    <row r="63" spans="1:18" outlineLevel="2" x14ac:dyDescent="0.3">
      <c r="A63" s="90">
        <v>11</v>
      </c>
      <c r="B63" s="92" t="s">
        <v>668</v>
      </c>
      <c r="C63" s="93" t="s">
        <v>712</v>
      </c>
      <c r="D63" s="91" t="s">
        <v>744</v>
      </c>
      <c r="E63" s="94">
        <v>1</v>
      </c>
      <c r="F63" s="95"/>
      <c r="G63" s="95"/>
      <c r="H63" s="96"/>
    </row>
    <row r="64" spans="1:18" outlineLevel="2" x14ac:dyDescent="0.3">
      <c r="A64" s="90">
        <v>12</v>
      </c>
      <c r="B64" s="92" t="s">
        <v>670</v>
      </c>
      <c r="C64" s="93" t="s">
        <v>745</v>
      </c>
      <c r="D64" s="91" t="s">
        <v>744</v>
      </c>
      <c r="E64" s="94">
        <v>1</v>
      </c>
      <c r="F64" s="95"/>
      <c r="G64" s="95"/>
      <c r="H64" s="96"/>
    </row>
    <row r="65" spans="1:8" outlineLevel="2" x14ac:dyDescent="0.3">
      <c r="A65" s="90">
        <v>13</v>
      </c>
      <c r="B65" s="92" t="s">
        <v>672</v>
      </c>
      <c r="C65" s="93" t="s">
        <v>718</v>
      </c>
      <c r="D65" s="91" t="s">
        <v>744</v>
      </c>
      <c r="E65" s="94">
        <v>1</v>
      </c>
      <c r="F65" s="95"/>
      <c r="G65" s="95"/>
      <c r="H65" s="96"/>
    </row>
    <row r="66" spans="1:8" outlineLevel="2" x14ac:dyDescent="0.3">
      <c r="A66" s="90">
        <v>14</v>
      </c>
      <c r="B66" s="92" t="s">
        <v>746</v>
      </c>
      <c r="C66" s="93" t="s">
        <v>747</v>
      </c>
      <c r="D66" s="91" t="s">
        <v>744</v>
      </c>
      <c r="E66" s="94">
        <v>1</v>
      </c>
      <c r="F66" s="95"/>
      <c r="G66" s="95"/>
      <c r="H66" s="96"/>
    </row>
    <row r="67" spans="1:8" s="12" customFormat="1" ht="14.25" outlineLevel="2" x14ac:dyDescent="0.3">
      <c r="A67" s="119"/>
      <c r="B67" s="120"/>
      <c r="C67" s="121"/>
      <c r="D67" s="122"/>
      <c r="E67" s="123"/>
      <c r="F67" s="124"/>
      <c r="G67" s="124"/>
      <c r="H67" s="124"/>
    </row>
  </sheetData>
  <pageMargins left="0.70833330000000005" right="0.70833330000000005" top="0.78749999999999998" bottom="0.78749999999999998" header="0.3152778" footer="0.3152778"/>
  <pageSetup paperSize="9" scale="90" orientation="landscape" r:id="rId1"/>
  <headerFooter>
    <oddFooter>&amp;CStránka &amp;P z &amp;N&amp;R&amp;A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8"/>
  <sheetViews>
    <sheetView showGridLines="0" view="pageBreakPreview" zoomScaleNormal="100" zoomScaleSheetLayoutView="100" workbookViewId="0">
      <pane ySplit="3" topLeftCell="A4" activePane="bottomLeft" state="frozen"/>
      <selection pane="bottomLeft" activeCell="F18" sqref="F18:F27"/>
    </sheetView>
  </sheetViews>
  <sheetFormatPr defaultColWidth="9.33203125" defaultRowHeight="13.5" outlineLevelRow="2" x14ac:dyDescent="0.3"/>
  <cols>
    <col min="1" max="2" width="9.33203125" style="116"/>
    <col min="3" max="3" width="65.1640625" style="116" customWidth="1"/>
    <col min="4" max="4" width="9.33203125" style="116"/>
    <col min="5" max="7" width="12.6640625" style="116" customWidth="1"/>
    <col min="8" max="8" width="16" style="116" customWidth="1"/>
    <col min="9" max="16384" width="9.33203125" style="116"/>
  </cols>
  <sheetData>
    <row r="1" spans="1:18" s="1" customFormat="1" ht="21.6" customHeight="1" x14ac:dyDescent="0.25">
      <c r="A1" s="58"/>
      <c r="B1" s="26"/>
      <c r="C1" s="26" t="s">
        <v>15</v>
      </c>
      <c r="D1" s="26"/>
      <c r="E1" s="27"/>
      <c r="F1" s="27"/>
      <c r="G1" s="28"/>
      <c r="H1" s="29"/>
    </row>
    <row r="2" spans="1:18" s="1" customFormat="1" ht="21.6" customHeight="1" x14ac:dyDescent="0.25">
      <c r="A2" s="58"/>
      <c r="B2" s="26"/>
      <c r="C2" s="26" t="s">
        <v>748</v>
      </c>
      <c r="D2" s="26"/>
      <c r="E2" s="27"/>
      <c r="F2" s="27"/>
      <c r="G2" s="28"/>
      <c r="H2" s="29"/>
    </row>
    <row r="3" spans="1:18" s="6" customFormat="1" ht="24.75" thickBot="1" x14ac:dyDescent="0.25">
      <c r="A3" s="32" t="s">
        <v>54</v>
      </c>
      <c r="B3" s="32" t="s">
        <v>56</v>
      </c>
      <c r="C3" s="59" t="s">
        <v>19</v>
      </c>
      <c r="D3" s="32" t="s">
        <v>57</v>
      </c>
      <c r="E3" s="32" t="s">
        <v>60</v>
      </c>
      <c r="F3" s="117" t="s">
        <v>646</v>
      </c>
      <c r="G3" s="117" t="s">
        <v>647</v>
      </c>
      <c r="H3" s="32" t="s">
        <v>20</v>
      </c>
    </row>
    <row r="4" spans="1:18" ht="11.25" customHeight="1" x14ac:dyDescent="0.3">
      <c r="A4" s="60"/>
      <c r="B4" s="62"/>
      <c r="C4" s="63"/>
      <c r="D4" s="61"/>
      <c r="E4" s="60"/>
      <c r="F4" s="60"/>
      <c r="G4" s="60"/>
      <c r="H4" s="60"/>
    </row>
    <row r="5" spans="1:18" s="2" customFormat="1" ht="19.5" customHeight="1" x14ac:dyDescent="0.25">
      <c r="A5" s="64"/>
      <c r="B5" s="66"/>
      <c r="C5" s="66" t="s">
        <v>748</v>
      </c>
      <c r="D5" s="65"/>
      <c r="E5" s="67"/>
      <c r="F5" s="67"/>
      <c r="G5" s="68"/>
      <c r="H5" s="37"/>
    </row>
    <row r="6" spans="1:18" s="7" customFormat="1" ht="18.75" customHeight="1" x14ac:dyDescent="0.2">
      <c r="A6" s="72"/>
      <c r="B6" s="73" t="s">
        <v>749</v>
      </c>
      <c r="C6" s="74" t="s">
        <v>750</v>
      </c>
      <c r="D6" s="74"/>
      <c r="E6" s="73"/>
      <c r="F6" s="75"/>
      <c r="G6" s="76"/>
      <c r="H6" s="39"/>
      <c r="I6" s="79"/>
      <c r="J6" s="81"/>
      <c r="K6" s="118"/>
      <c r="L6" s="77"/>
      <c r="M6" s="78"/>
      <c r="N6" s="79"/>
      <c r="O6" s="78"/>
      <c r="P6" s="80"/>
      <c r="Q6" s="81"/>
      <c r="R6" s="81"/>
    </row>
    <row r="7" spans="1:18" s="8" customFormat="1" ht="16.5" customHeight="1" outlineLevel="1" x14ac:dyDescent="0.2">
      <c r="A7" s="82"/>
      <c r="B7" s="61" t="s">
        <v>751</v>
      </c>
      <c r="C7" s="83" t="s">
        <v>750</v>
      </c>
      <c r="D7" s="83"/>
      <c r="E7" s="61"/>
      <c r="F7" s="84"/>
      <c r="G7" s="85"/>
      <c r="H7" s="86"/>
      <c r="I7" s="85"/>
      <c r="J7" s="86"/>
      <c r="K7" s="83"/>
      <c r="L7" s="87"/>
      <c r="M7" s="88"/>
      <c r="N7" s="85"/>
      <c r="O7" s="88"/>
      <c r="P7" s="89"/>
      <c r="Q7" s="86"/>
      <c r="R7" s="86"/>
    </row>
    <row r="8" spans="1:18" ht="48" outlineLevel="2" x14ac:dyDescent="0.3">
      <c r="A8" s="90">
        <v>1</v>
      </c>
      <c r="B8" s="92" t="s">
        <v>752</v>
      </c>
      <c r="C8" s="93" t="s">
        <v>753</v>
      </c>
      <c r="D8" s="91" t="s">
        <v>214</v>
      </c>
      <c r="E8" s="94">
        <v>8</v>
      </c>
      <c r="F8" s="95"/>
      <c r="G8" s="95"/>
      <c r="H8" s="96"/>
    </row>
    <row r="9" spans="1:18" ht="48" outlineLevel="2" x14ac:dyDescent="0.3">
      <c r="A9" s="90">
        <v>2</v>
      </c>
      <c r="B9" s="92" t="s">
        <v>754</v>
      </c>
      <c r="C9" s="93" t="s">
        <v>755</v>
      </c>
      <c r="D9" s="91" t="s">
        <v>214</v>
      </c>
      <c r="E9" s="94">
        <v>4</v>
      </c>
      <c r="F9" s="95"/>
      <c r="G9" s="95"/>
      <c r="H9" s="96"/>
    </row>
    <row r="10" spans="1:18" ht="24" outlineLevel="2" x14ac:dyDescent="0.3">
      <c r="A10" s="90">
        <v>3</v>
      </c>
      <c r="B10" s="92" t="s">
        <v>756</v>
      </c>
      <c r="C10" s="93" t="s">
        <v>757</v>
      </c>
      <c r="D10" s="91" t="s">
        <v>344</v>
      </c>
      <c r="E10" s="94">
        <v>1</v>
      </c>
      <c r="F10" s="95"/>
      <c r="G10" s="95"/>
      <c r="H10" s="96"/>
    </row>
    <row r="11" spans="1:18" outlineLevel="2" x14ac:dyDescent="0.3">
      <c r="A11" s="90">
        <v>4</v>
      </c>
      <c r="B11" s="92" t="s">
        <v>758</v>
      </c>
      <c r="C11" s="93" t="s">
        <v>759</v>
      </c>
      <c r="D11" s="91" t="s">
        <v>344</v>
      </c>
      <c r="E11" s="94">
        <v>1</v>
      </c>
      <c r="F11" s="95"/>
      <c r="G11" s="95"/>
      <c r="H11" s="96"/>
    </row>
    <row r="12" spans="1:18" outlineLevel="2" x14ac:dyDescent="0.3">
      <c r="A12" s="90">
        <v>5</v>
      </c>
      <c r="B12" s="92" t="s">
        <v>760</v>
      </c>
      <c r="C12" s="93" t="s">
        <v>761</v>
      </c>
      <c r="D12" s="91" t="s">
        <v>344</v>
      </c>
      <c r="E12" s="94">
        <v>3</v>
      </c>
      <c r="F12" s="95"/>
      <c r="G12" s="95"/>
      <c r="H12" s="96"/>
    </row>
    <row r="13" spans="1:18" outlineLevel="2" x14ac:dyDescent="0.3">
      <c r="A13" s="90">
        <v>6</v>
      </c>
      <c r="B13" s="92" t="s">
        <v>762</v>
      </c>
      <c r="C13" s="93" t="s">
        <v>763</v>
      </c>
      <c r="D13" s="91" t="s">
        <v>344</v>
      </c>
      <c r="E13" s="94">
        <v>3</v>
      </c>
      <c r="F13" s="95"/>
      <c r="G13" s="95"/>
      <c r="H13" s="96"/>
    </row>
    <row r="14" spans="1:18" outlineLevel="2" x14ac:dyDescent="0.3">
      <c r="A14" s="90">
        <v>7</v>
      </c>
      <c r="B14" s="92" t="s">
        <v>764</v>
      </c>
      <c r="C14" s="93" t="s">
        <v>765</v>
      </c>
      <c r="D14" s="91" t="s">
        <v>344</v>
      </c>
      <c r="E14" s="94">
        <v>5</v>
      </c>
      <c r="F14" s="95"/>
      <c r="G14" s="95"/>
      <c r="H14" s="96"/>
    </row>
    <row r="15" spans="1:18" outlineLevel="2" x14ac:dyDescent="0.3">
      <c r="A15" s="90">
        <v>8</v>
      </c>
      <c r="B15" s="92" t="s">
        <v>766</v>
      </c>
      <c r="C15" s="93" t="s">
        <v>767</v>
      </c>
      <c r="D15" s="91" t="s">
        <v>344</v>
      </c>
      <c r="E15" s="94">
        <v>1</v>
      </c>
      <c r="F15" s="95"/>
      <c r="G15" s="95"/>
      <c r="H15" s="96"/>
    </row>
    <row r="16" spans="1:18" s="12" customFormat="1" ht="14.25" outlineLevel="2" x14ac:dyDescent="0.3">
      <c r="A16" s="119"/>
      <c r="B16" s="120"/>
      <c r="C16" s="121"/>
      <c r="D16" s="122"/>
      <c r="E16" s="123"/>
      <c r="F16" s="124"/>
      <c r="G16" s="124"/>
      <c r="H16" s="124"/>
    </row>
    <row r="17" spans="1:18" s="8" customFormat="1" ht="16.5" customHeight="1" outlineLevel="1" x14ac:dyDescent="0.2">
      <c r="A17" s="82"/>
      <c r="B17" s="61" t="s">
        <v>768</v>
      </c>
      <c r="C17" s="83" t="s">
        <v>705</v>
      </c>
      <c r="D17" s="83"/>
      <c r="E17" s="61"/>
      <c r="F17" s="84"/>
      <c r="G17" s="85"/>
      <c r="H17" s="86"/>
      <c r="I17" s="85"/>
      <c r="J17" s="86"/>
      <c r="K17" s="83"/>
      <c r="L17" s="87"/>
      <c r="M17" s="88"/>
      <c r="N17" s="85"/>
      <c r="O17" s="88"/>
      <c r="P17" s="89"/>
      <c r="Q17" s="86"/>
      <c r="R17" s="86"/>
    </row>
    <row r="18" spans="1:18" outlineLevel="2" x14ac:dyDescent="0.3">
      <c r="A18" s="90">
        <v>9</v>
      </c>
      <c r="B18" s="92" t="s">
        <v>769</v>
      </c>
      <c r="C18" s="93" t="s">
        <v>770</v>
      </c>
      <c r="D18" s="91" t="s">
        <v>373</v>
      </c>
      <c r="E18" s="94">
        <v>1</v>
      </c>
      <c r="F18" s="95"/>
      <c r="G18" s="95"/>
      <c r="H18" s="96"/>
    </row>
    <row r="19" spans="1:18" outlineLevel="2" x14ac:dyDescent="0.3">
      <c r="A19" s="90">
        <v>10</v>
      </c>
      <c r="B19" s="92" t="s">
        <v>771</v>
      </c>
      <c r="C19" s="93" t="s">
        <v>642</v>
      </c>
      <c r="D19" s="91" t="s">
        <v>373</v>
      </c>
      <c r="E19" s="94">
        <v>1</v>
      </c>
      <c r="F19" s="95"/>
      <c r="G19" s="95"/>
      <c r="H19" s="96"/>
    </row>
    <row r="20" spans="1:18" outlineLevel="2" x14ac:dyDescent="0.3">
      <c r="A20" s="90">
        <v>11</v>
      </c>
      <c r="B20" s="92" t="s">
        <v>772</v>
      </c>
      <c r="C20" s="93" t="s">
        <v>773</v>
      </c>
      <c r="D20" s="91" t="s">
        <v>373</v>
      </c>
      <c r="E20" s="94">
        <v>1</v>
      </c>
      <c r="F20" s="95"/>
      <c r="G20" s="95"/>
      <c r="H20" s="96"/>
    </row>
    <row r="21" spans="1:18" outlineLevel="2" x14ac:dyDescent="0.3">
      <c r="A21" s="90">
        <v>12</v>
      </c>
      <c r="B21" s="92" t="s">
        <v>774</v>
      </c>
      <c r="C21" s="93" t="s">
        <v>775</v>
      </c>
      <c r="D21" s="91" t="s">
        <v>373</v>
      </c>
      <c r="E21" s="94">
        <v>1</v>
      </c>
      <c r="F21" s="95"/>
      <c r="G21" s="95"/>
      <c r="H21" s="96"/>
    </row>
    <row r="22" spans="1:18" outlineLevel="2" x14ac:dyDescent="0.3">
      <c r="A22" s="90">
        <v>13</v>
      </c>
      <c r="B22" s="92" t="s">
        <v>776</v>
      </c>
      <c r="C22" s="93" t="s">
        <v>777</v>
      </c>
      <c r="D22" s="91" t="s">
        <v>373</v>
      </c>
      <c r="E22" s="94">
        <v>1</v>
      </c>
      <c r="F22" s="95"/>
      <c r="G22" s="95"/>
      <c r="H22" s="96"/>
    </row>
    <row r="23" spans="1:18" outlineLevel="2" x14ac:dyDescent="0.3">
      <c r="A23" s="90">
        <v>14</v>
      </c>
      <c r="B23" s="92" t="s">
        <v>778</v>
      </c>
      <c r="C23" s="93" t="s">
        <v>779</v>
      </c>
      <c r="D23" s="91" t="s">
        <v>373</v>
      </c>
      <c r="E23" s="94">
        <v>1</v>
      </c>
      <c r="F23" s="95"/>
      <c r="G23" s="95"/>
      <c r="H23" s="96"/>
    </row>
    <row r="24" spans="1:18" outlineLevel="2" x14ac:dyDescent="0.3">
      <c r="A24" s="90">
        <v>15</v>
      </c>
      <c r="B24" s="92" t="s">
        <v>780</v>
      </c>
      <c r="C24" s="93" t="s">
        <v>781</v>
      </c>
      <c r="D24" s="91" t="s">
        <v>373</v>
      </c>
      <c r="E24" s="94">
        <v>1</v>
      </c>
      <c r="F24" s="95"/>
      <c r="G24" s="95"/>
      <c r="H24" s="96"/>
    </row>
    <row r="25" spans="1:18" outlineLevel="2" x14ac:dyDescent="0.3">
      <c r="A25" s="90">
        <v>16</v>
      </c>
      <c r="B25" s="92" t="s">
        <v>782</v>
      </c>
      <c r="C25" s="93" t="s">
        <v>783</v>
      </c>
      <c r="D25" s="91" t="s">
        <v>373</v>
      </c>
      <c r="E25" s="94">
        <v>1</v>
      </c>
      <c r="F25" s="95"/>
      <c r="G25" s="95"/>
      <c r="H25" s="96"/>
    </row>
    <row r="26" spans="1:18" outlineLevel="2" x14ac:dyDescent="0.3">
      <c r="A26" s="90">
        <v>17</v>
      </c>
      <c r="B26" s="92" t="s">
        <v>784</v>
      </c>
      <c r="C26" s="93" t="s">
        <v>785</v>
      </c>
      <c r="D26" s="91" t="s">
        <v>373</v>
      </c>
      <c r="E26" s="94">
        <v>1</v>
      </c>
      <c r="F26" s="95"/>
      <c r="G26" s="95"/>
      <c r="H26" s="96"/>
    </row>
    <row r="27" spans="1:18" outlineLevel="2" x14ac:dyDescent="0.3">
      <c r="A27" s="90">
        <v>18</v>
      </c>
      <c r="B27" s="92" t="s">
        <v>786</v>
      </c>
      <c r="C27" s="93" t="s">
        <v>787</v>
      </c>
      <c r="D27" s="91" t="s">
        <v>373</v>
      </c>
      <c r="E27" s="94">
        <v>1</v>
      </c>
      <c r="F27" s="95"/>
      <c r="G27" s="95"/>
      <c r="H27" s="96"/>
    </row>
    <row r="28" spans="1:18" s="12" customFormat="1" ht="14.25" outlineLevel="2" x14ac:dyDescent="0.3">
      <c r="A28" s="119"/>
      <c r="B28" s="120"/>
      <c r="C28" s="121"/>
      <c r="D28" s="122"/>
      <c r="E28" s="123"/>
      <c r="F28" s="124"/>
      <c r="G28" s="124"/>
      <c r="H28" s="124"/>
    </row>
  </sheetData>
  <pageMargins left="0.70833330000000005" right="0.70833330000000005" top="0.78749999999999998" bottom="0.78749999999999998" header="0.3152778" footer="0.3152778"/>
  <pageSetup paperSize="9" scale="90" orientation="landscape" r:id="rId1"/>
  <headerFooter>
    <oddFooter>&amp;CStránka &amp;P z &amp;N&amp;R&amp;A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16</vt:i4>
      </vt:variant>
    </vt:vector>
  </HeadingPairs>
  <TitlesOfParts>
    <vt:vector size="21" baseType="lpstr">
      <vt:lpstr>Titul</vt:lpstr>
      <vt:lpstr>Rekapitulace</vt:lpstr>
      <vt:lpstr>Rekonstrukce_2.NP</vt:lpstr>
      <vt:lpstr>SO01.1_ZTI</vt:lpstr>
      <vt:lpstr>SO01.2_VZT</vt:lpstr>
      <vt:lpstr>__CENA__</vt:lpstr>
      <vt:lpstr>__MAIN__</vt:lpstr>
      <vt:lpstr>Rekapitulace!__MAIN2__</vt:lpstr>
      <vt:lpstr>__SAZBA__</vt:lpstr>
      <vt:lpstr>__T0__</vt:lpstr>
      <vt:lpstr>__T1__</vt:lpstr>
      <vt:lpstr>__T2__</vt:lpstr>
      <vt:lpstr>__T3__</vt:lpstr>
      <vt:lpstr>__T4__</vt:lpstr>
      <vt:lpstr>Rekapitulace!__TR0__</vt:lpstr>
      <vt:lpstr>Rekapitulace!__TR1__</vt:lpstr>
      <vt:lpstr>Rekapitulace!__TR2__</vt:lpstr>
      <vt:lpstr>Rekapitulace!Názvy_tisku</vt:lpstr>
      <vt:lpstr>Rekonstrukce_2.NP!Názvy_tisku</vt:lpstr>
      <vt:lpstr>SO01.1_ZTI!Názvy_tisku</vt:lpstr>
      <vt:lpstr>SO01.2_VZT!Názvy_tisku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Pickar Marek, Ing.</cp:lastModifiedBy>
  <cp:lastPrinted>2018-12-20T14:35:05Z</cp:lastPrinted>
  <dcterms:created xsi:type="dcterms:W3CDTF">2007-10-16T11:08:58Z</dcterms:created>
  <dcterms:modified xsi:type="dcterms:W3CDTF">2020-12-15T11:55:45Z</dcterms:modified>
</cp:coreProperties>
</file>