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lad\Documents\"/>
    </mc:Choice>
  </mc:AlternateContent>
  <xr:revisionPtr revIDLastSave="0" documentId="13_ncr:1_{5AB5C71C-5B96-4E3C-B8A0-9ECE196FBA40}" xr6:coauthVersionLast="47" xr6:coauthVersionMax="47" xr10:uidLastSave="{00000000-0000-0000-0000-000000000000}"/>
  <bookViews>
    <workbookView xWindow="-120" yWindow="-120" windowWidth="29040" windowHeight="15840" xr2:uid="{CDB41993-3C89-470B-844E-B2BC62196BA0}"/>
  </bookViews>
  <sheets>
    <sheet name="List1" sheetId="1" r:id="rId1"/>
  </sheets>
  <definedNames>
    <definedName name="_xlnm._FilterDatabase" localSheetId="0" hidden="1">List1!$A$1:$F$42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73" i="1"/>
  <c r="D64" i="1"/>
  <c r="D66" i="1"/>
  <c r="D62" i="1"/>
  <c r="D68" i="1"/>
  <c r="D72" i="1"/>
  <c r="D60" i="1"/>
  <c r="D8" i="1"/>
  <c r="D49" i="1"/>
  <c r="D89" i="1"/>
  <c r="D65" i="1"/>
  <c r="D14" i="1"/>
  <c r="D63" i="1"/>
  <c r="D58" i="1"/>
  <c r="D59" i="1"/>
  <c r="D56" i="1"/>
  <c r="D86" i="1"/>
  <c r="D90" i="1"/>
  <c r="D84" i="1"/>
  <c r="D53" i="1"/>
  <c r="D52" i="1"/>
  <c r="D82" i="1"/>
  <c r="D77" i="1"/>
  <c r="D79" i="1"/>
  <c r="D31" i="1"/>
  <c r="D67" i="1"/>
  <c r="D85" i="1"/>
  <c r="D2" i="1"/>
  <c r="D16" i="1"/>
  <c r="D13" i="1"/>
  <c r="D69" i="1"/>
  <c r="D12" i="1"/>
  <c r="D7" i="1"/>
  <c r="D81" i="1"/>
  <c r="D47" i="1"/>
  <c r="D88" i="1"/>
  <c r="D93" i="1"/>
  <c r="D83" i="1"/>
  <c r="D61" i="1"/>
  <c r="D94" i="1"/>
  <c r="D78" i="1"/>
  <c r="D6" i="1"/>
  <c r="D40" i="1"/>
  <c r="D27" i="1"/>
  <c r="D10" i="1"/>
  <c r="D30" i="1"/>
  <c r="D48" i="1"/>
  <c r="D32" i="1"/>
  <c r="D28" i="1"/>
  <c r="D25" i="1"/>
  <c r="D45" i="1"/>
  <c r="D51" i="1"/>
  <c r="D15" i="1"/>
  <c r="D70" i="1"/>
  <c r="D33" i="1"/>
  <c r="D19" i="1"/>
  <c r="D9" i="1"/>
  <c r="D46" i="1"/>
  <c r="D38" i="1"/>
  <c r="D37" i="1"/>
  <c r="D54" i="1"/>
  <c r="D55" i="1"/>
  <c r="D39" i="1"/>
  <c r="D23" i="1"/>
  <c r="D4" i="1"/>
  <c r="D50" i="1"/>
  <c r="D20" i="1"/>
  <c r="D42" i="1"/>
  <c r="D36" i="1"/>
</calcChain>
</file>

<file path=xl/sharedStrings.xml><?xml version="1.0" encoding="utf-8"?>
<sst xmlns="http://schemas.openxmlformats.org/spreadsheetml/2006/main" count="368" uniqueCount="103">
  <si>
    <t>Matice spojovací</t>
  </si>
  <si>
    <t>8x25</t>
  </si>
  <si>
    <t>Popis</t>
  </si>
  <si>
    <t>Množství</t>
  </si>
  <si>
    <t>Maticový nýt</t>
  </si>
  <si>
    <t>8x30</t>
  </si>
  <si>
    <t>M6</t>
  </si>
  <si>
    <t>Rozměr 1</t>
  </si>
  <si>
    <t>Rozměr 2</t>
  </si>
  <si>
    <t>6x18</t>
  </si>
  <si>
    <t>M4</t>
  </si>
  <si>
    <t>M5</t>
  </si>
  <si>
    <t>5x1</t>
  </si>
  <si>
    <t>M12</t>
  </si>
  <si>
    <t>12x25</t>
  </si>
  <si>
    <t>M8</t>
  </si>
  <si>
    <t xml:space="preserve">M5 </t>
  </si>
  <si>
    <t>5x18</t>
  </si>
  <si>
    <t>6x27</t>
  </si>
  <si>
    <t>8x19</t>
  </si>
  <si>
    <t>4x14</t>
  </si>
  <si>
    <t>Šroub</t>
  </si>
  <si>
    <t>M10</t>
  </si>
  <si>
    <t>10x20</t>
  </si>
  <si>
    <t>černý</t>
  </si>
  <si>
    <t>10x40</t>
  </si>
  <si>
    <t>912 zinek</t>
  </si>
  <si>
    <t>M16</t>
  </si>
  <si>
    <t>16x55</t>
  </si>
  <si>
    <t>5x13</t>
  </si>
  <si>
    <t>A2</t>
  </si>
  <si>
    <t>Zinek</t>
  </si>
  <si>
    <t>Černý</t>
  </si>
  <si>
    <t>8x18</t>
  </si>
  <si>
    <t>10x70</t>
  </si>
  <si>
    <t>DIN</t>
  </si>
  <si>
    <t>Materiál</t>
  </si>
  <si>
    <t>vratový</t>
  </si>
  <si>
    <t>6x8</t>
  </si>
  <si>
    <t>8x16</t>
  </si>
  <si>
    <t>Bronz</t>
  </si>
  <si>
    <t xml:space="preserve">Imbus </t>
  </si>
  <si>
    <t>12x10</t>
  </si>
  <si>
    <t>zápustný</t>
  </si>
  <si>
    <t>4x12</t>
  </si>
  <si>
    <t>M30</t>
  </si>
  <si>
    <t>30x120</t>
  </si>
  <si>
    <t>16x50</t>
  </si>
  <si>
    <t>10x18</t>
  </si>
  <si>
    <t>10x35</t>
  </si>
  <si>
    <t>DC33</t>
  </si>
  <si>
    <t>Maticový nástavec</t>
  </si>
  <si>
    <t>10x30</t>
  </si>
  <si>
    <t>6x13</t>
  </si>
  <si>
    <t>6x15</t>
  </si>
  <si>
    <t>6x16</t>
  </si>
  <si>
    <t>A2 matný</t>
  </si>
  <si>
    <t>Podložka</t>
  </si>
  <si>
    <t>13x35</t>
  </si>
  <si>
    <t>6x10</t>
  </si>
  <si>
    <t>6x50</t>
  </si>
  <si>
    <t>Imbus</t>
  </si>
  <si>
    <t>4x5</t>
  </si>
  <si>
    <t>M20</t>
  </si>
  <si>
    <t>20x100</t>
  </si>
  <si>
    <t>Matice s přírubou</t>
  </si>
  <si>
    <t>M26</t>
  </si>
  <si>
    <t>Mosaz</t>
  </si>
  <si>
    <t>5x25</t>
  </si>
  <si>
    <t>Matice</t>
  </si>
  <si>
    <t>TEX s podložkou</t>
  </si>
  <si>
    <t>12x80</t>
  </si>
  <si>
    <t>8x12</t>
  </si>
  <si>
    <t>Talířová pružina</t>
  </si>
  <si>
    <t>40x16,3x2x3,1</t>
  </si>
  <si>
    <t>Pérovka</t>
  </si>
  <si>
    <t>M18</t>
  </si>
  <si>
    <t>16x30</t>
  </si>
  <si>
    <t>Flachschmiernippel</t>
  </si>
  <si>
    <t>Kul. Hlava</t>
  </si>
  <si>
    <t>5x8</t>
  </si>
  <si>
    <t>6x14</t>
  </si>
  <si>
    <t>8x50</t>
  </si>
  <si>
    <t>8x45</t>
  </si>
  <si>
    <t>30x50</t>
  </si>
  <si>
    <t>16x20</t>
  </si>
  <si>
    <t>5x60</t>
  </si>
  <si>
    <t>6x40</t>
  </si>
  <si>
    <t>8x35</t>
  </si>
  <si>
    <t>12x20</t>
  </si>
  <si>
    <t>12x35</t>
  </si>
  <si>
    <t>12x30</t>
  </si>
  <si>
    <t>M14</t>
  </si>
  <si>
    <t>14x30</t>
  </si>
  <si>
    <t>14x45</t>
  </si>
  <si>
    <t>8x70</t>
  </si>
  <si>
    <t>12x50</t>
  </si>
  <si>
    <t>18x40</t>
  </si>
  <si>
    <t>14x20</t>
  </si>
  <si>
    <t>14x50</t>
  </si>
  <si>
    <t>20x40</t>
  </si>
  <si>
    <t>Nýt trhací</t>
  </si>
  <si>
    <t xml:space="preserve">Maticový nýt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</si>
</sst>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0C64-76BC-41C7-A34B-4EF26F08E10F}">
  <dimension ref="A1:H94"/>
  <sheetViews>
    <sheetView tabSelected="1" topLeftCell="A54" workbookViewId="0">
      <selection activeCell="N72" sqref="N72"/>
    </sheetView>
  </sheetViews>
  <sheetFormatPr defaultRowHeight="15" x14ac:dyDescent="0.25"/>
  <cols>
    <col min="1" max="1" width="17.42578125" bestFit="1" customWidth="1"/>
    <col min="4" max="4" width="9.140625" style="3"/>
    <col min="6" max="6" width="10.85546875" bestFit="1" customWidth="1"/>
  </cols>
  <sheetData>
    <row r="1" spans="1:6" s="1" customFormat="1" x14ac:dyDescent="0.25">
      <c r="A1" s="1" t="s">
        <v>2</v>
      </c>
      <c r="B1" s="1" t="s">
        <v>7</v>
      </c>
      <c r="C1" s="1" t="s">
        <v>8</v>
      </c>
      <c r="D1" s="2" t="s">
        <v>3</v>
      </c>
      <c r="E1" s="1" t="s">
        <v>36</v>
      </c>
      <c r="F1" s="1" t="s">
        <v>35</v>
      </c>
    </row>
    <row r="2" spans="1:6" x14ac:dyDescent="0.25">
      <c r="A2" t="s">
        <v>78</v>
      </c>
      <c r="C2" t="s">
        <v>80</v>
      </c>
      <c r="D2" s="3">
        <f>963/41</f>
        <v>23.487804878048781</v>
      </c>
      <c r="F2" t="s">
        <v>79</v>
      </c>
    </row>
    <row r="3" spans="1:6" x14ac:dyDescent="0.25">
      <c r="A3" t="s">
        <v>61</v>
      </c>
      <c r="B3" t="s">
        <v>22</v>
      </c>
      <c r="C3" t="s">
        <v>49</v>
      </c>
      <c r="D3" s="3">
        <v>4</v>
      </c>
      <c r="E3" t="s">
        <v>32</v>
      </c>
      <c r="F3">
        <v>912</v>
      </c>
    </row>
    <row r="4" spans="1:6" x14ac:dyDescent="0.25">
      <c r="A4" t="s">
        <v>61</v>
      </c>
      <c r="B4" t="s">
        <v>22</v>
      </c>
      <c r="C4" t="s">
        <v>25</v>
      </c>
      <c r="D4" s="3">
        <f>352/37</f>
        <v>9.513513513513514</v>
      </c>
      <c r="E4" t="s">
        <v>31</v>
      </c>
    </row>
    <row r="5" spans="1:6" x14ac:dyDescent="0.25">
      <c r="A5" t="s">
        <v>61</v>
      </c>
      <c r="B5" t="s">
        <v>63</v>
      </c>
      <c r="C5" t="s">
        <v>100</v>
      </c>
      <c r="D5" s="3">
        <v>5</v>
      </c>
      <c r="E5" t="s">
        <v>32</v>
      </c>
      <c r="F5">
        <v>912</v>
      </c>
    </row>
    <row r="6" spans="1:6" x14ac:dyDescent="0.25">
      <c r="A6" t="s">
        <v>61</v>
      </c>
      <c r="B6" t="s">
        <v>6</v>
      </c>
      <c r="C6" t="s">
        <v>60</v>
      </c>
      <c r="D6" s="3">
        <f>1757/12.7</f>
        <v>138.34645669291339</v>
      </c>
      <c r="E6" t="s">
        <v>24</v>
      </c>
    </row>
    <row r="7" spans="1:6" x14ac:dyDescent="0.25">
      <c r="A7" t="s">
        <v>61</v>
      </c>
      <c r="B7" t="s">
        <v>15</v>
      </c>
      <c r="C7" t="s">
        <v>5</v>
      </c>
      <c r="D7" s="3">
        <f>2032/15.3</f>
        <v>132.81045751633985</v>
      </c>
      <c r="E7" t="s">
        <v>32</v>
      </c>
      <c r="F7">
        <v>912</v>
      </c>
    </row>
    <row r="8" spans="1:6" x14ac:dyDescent="0.25">
      <c r="A8" t="s">
        <v>61</v>
      </c>
      <c r="B8" t="s">
        <v>15</v>
      </c>
      <c r="C8" t="s">
        <v>95</v>
      </c>
      <c r="D8" s="3">
        <f>651/31.1</f>
        <v>20.932475884244372</v>
      </c>
      <c r="E8" t="s">
        <v>32</v>
      </c>
    </row>
    <row r="9" spans="1:6" x14ac:dyDescent="0.25">
      <c r="A9" t="s">
        <v>41</v>
      </c>
      <c r="B9" t="s">
        <v>13</v>
      </c>
      <c r="C9" t="s">
        <v>42</v>
      </c>
      <c r="D9" s="3">
        <f>718/21</f>
        <v>34.19047619047619</v>
      </c>
      <c r="E9" t="s">
        <v>32</v>
      </c>
      <c r="F9" t="s">
        <v>43</v>
      </c>
    </row>
    <row r="10" spans="1:6" x14ac:dyDescent="0.25">
      <c r="A10" t="s">
        <v>41</v>
      </c>
      <c r="B10" t="s">
        <v>6</v>
      </c>
      <c r="C10" t="s">
        <v>59</v>
      </c>
      <c r="D10" s="3">
        <f>719/3</f>
        <v>239.66666666666666</v>
      </c>
      <c r="E10" t="s">
        <v>31</v>
      </c>
    </row>
    <row r="11" spans="1:6" x14ac:dyDescent="0.25">
      <c r="A11" t="s">
        <v>69</v>
      </c>
      <c r="B11" t="s">
        <v>22</v>
      </c>
      <c r="D11" s="3">
        <v>4</v>
      </c>
      <c r="E11" t="s">
        <v>67</v>
      </c>
    </row>
    <row r="12" spans="1:6" x14ac:dyDescent="0.25">
      <c r="A12" t="s">
        <v>69</v>
      </c>
      <c r="B12" t="s">
        <v>76</v>
      </c>
      <c r="D12" s="3">
        <f>4117/41.2</f>
        <v>99.927184466019412</v>
      </c>
      <c r="E12" t="s">
        <v>32</v>
      </c>
    </row>
    <row r="13" spans="1:6" x14ac:dyDescent="0.25">
      <c r="A13" t="s">
        <v>69</v>
      </c>
      <c r="B13" t="s">
        <v>63</v>
      </c>
      <c r="D13" s="3">
        <f>1772/52</f>
        <v>34.07692307692308</v>
      </c>
      <c r="E13" t="s">
        <v>24</v>
      </c>
      <c r="F13">
        <v>934</v>
      </c>
    </row>
    <row r="14" spans="1:6" x14ac:dyDescent="0.25">
      <c r="A14" t="s">
        <v>69</v>
      </c>
      <c r="B14" t="s">
        <v>63</v>
      </c>
      <c r="D14" s="3">
        <f>740/93</f>
        <v>7.956989247311828</v>
      </c>
      <c r="E14" t="s">
        <v>24</v>
      </c>
    </row>
    <row r="15" spans="1:6" x14ac:dyDescent="0.25">
      <c r="A15" t="s">
        <v>4</v>
      </c>
      <c r="B15" t="s">
        <v>22</v>
      </c>
      <c r="C15" t="s">
        <v>48</v>
      </c>
      <c r="D15" s="3">
        <f>617/5.8</f>
        <v>106.37931034482759</v>
      </c>
      <c r="E15" t="s">
        <v>30</v>
      </c>
    </row>
    <row r="16" spans="1:6" x14ac:dyDescent="0.25">
      <c r="A16" t="s">
        <v>4</v>
      </c>
      <c r="B16" t="s">
        <v>22</v>
      </c>
      <c r="C16" t="s">
        <v>48</v>
      </c>
      <c r="D16" s="3">
        <f>405/7.5</f>
        <v>54</v>
      </c>
      <c r="E16" t="s">
        <v>31</v>
      </c>
    </row>
    <row r="17" spans="1:5" x14ac:dyDescent="0.25">
      <c r="A17" t="s">
        <v>4</v>
      </c>
      <c r="B17" t="s">
        <v>22</v>
      </c>
      <c r="C17" t="s">
        <v>48</v>
      </c>
      <c r="D17" s="3">
        <v>8</v>
      </c>
      <c r="E17" t="s">
        <v>31</v>
      </c>
    </row>
    <row r="18" spans="1:5" x14ac:dyDescent="0.25">
      <c r="A18" t="s">
        <v>4</v>
      </c>
      <c r="B18" t="s">
        <v>13</v>
      </c>
      <c r="C18" t="s">
        <v>14</v>
      </c>
      <c r="D18" s="3">
        <v>61</v>
      </c>
      <c r="E18" t="s">
        <v>31</v>
      </c>
    </row>
    <row r="19" spans="1:5" x14ac:dyDescent="0.25">
      <c r="A19" t="s">
        <v>4</v>
      </c>
      <c r="B19" t="s">
        <v>10</v>
      </c>
      <c r="C19" t="s">
        <v>44</v>
      </c>
      <c r="D19" s="3">
        <f>571/1.6</f>
        <v>356.875</v>
      </c>
      <c r="E19" t="s">
        <v>31</v>
      </c>
    </row>
    <row r="20" spans="1:5" x14ac:dyDescent="0.25">
      <c r="A20" t="s">
        <v>4</v>
      </c>
      <c r="B20" t="s">
        <v>10</v>
      </c>
      <c r="C20" t="s">
        <v>20</v>
      </c>
      <c r="D20" s="3">
        <f>1021/2</f>
        <v>510.5</v>
      </c>
      <c r="E20" t="s">
        <v>31</v>
      </c>
    </row>
    <row r="21" spans="1:5" x14ac:dyDescent="0.25">
      <c r="A21" t="s">
        <v>4</v>
      </c>
      <c r="B21" t="s">
        <v>10</v>
      </c>
      <c r="C21" t="s">
        <v>62</v>
      </c>
      <c r="D21" s="3">
        <v>165</v>
      </c>
      <c r="E21" t="s">
        <v>31</v>
      </c>
    </row>
    <row r="22" spans="1:5" x14ac:dyDescent="0.25">
      <c r="A22" t="s">
        <v>4</v>
      </c>
      <c r="B22" t="s">
        <v>11</v>
      </c>
      <c r="C22" t="s">
        <v>12</v>
      </c>
      <c r="D22" s="3">
        <v>287</v>
      </c>
      <c r="E22" t="s">
        <v>30</v>
      </c>
    </row>
    <row r="23" spans="1:5" x14ac:dyDescent="0.25">
      <c r="A23" t="s">
        <v>4</v>
      </c>
      <c r="B23" t="s">
        <v>11</v>
      </c>
      <c r="C23" t="s">
        <v>29</v>
      </c>
      <c r="D23" s="3">
        <f>107/1.7</f>
        <v>62.941176470588239</v>
      </c>
      <c r="E23" t="s">
        <v>30</v>
      </c>
    </row>
    <row r="24" spans="1:5" x14ac:dyDescent="0.25">
      <c r="A24" t="s">
        <v>4</v>
      </c>
      <c r="B24" t="s">
        <v>16</v>
      </c>
      <c r="C24" t="s">
        <v>17</v>
      </c>
      <c r="D24" s="3">
        <v>410</v>
      </c>
      <c r="E24" t="s">
        <v>31</v>
      </c>
    </row>
    <row r="25" spans="1:5" x14ac:dyDescent="0.25">
      <c r="A25" t="s">
        <v>4</v>
      </c>
      <c r="B25" t="s">
        <v>6</v>
      </c>
      <c r="C25" t="s">
        <v>53</v>
      </c>
      <c r="D25" s="3">
        <f>1271/7.2</f>
        <v>176.52777777777777</v>
      </c>
      <c r="E25" t="s">
        <v>31</v>
      </c>
    </row>
    <row r="26" spans="1:5" x14ac:dyDescent="0.25">
      <c r="A26" t="s">
        <v>4</v>
      </c>
      <c r="B26" t="s">
        <v>6</v>
      </c>
      <c r="C26" t="s">
        <v>81</v>
      </c>
      <c r="D26" s="3">
        <v>750</v>
      </c>
      <c r="E26" t="s">
        <v>31</v>
      </c>
    </row>
    <row r="27" spans="1:5" x14ac:dyDescent="0.25">
      <c r="A27" t="s">
        <v>4</v>
      </c>
      <c r="B27" t="s">
        <v>6</v>
      </c>
      <c r="C27" t="s">
        <v>54</v>
      </c>
      <c r="D27" s="3">
        <f>211/3</f>
        <v>70.333333333333329</v>
      </c>
      <c r="E27" t="s">
        <v>31</v>
      </c>
    </row>
    <row r="28" spans="1:5" x14ac:dyDescent="0.25">
      <c r="A28" t="s">
        <v>4</v>
      </c>
      <c r="B28" t="s">
        <v>6</v>
      </c>
      <c r="C28" t="s">
        <v>54</v>
      </c>
      <c r="D28" s="3">
        <f>47/3.1</f>
        <v>15.161290322580644</v>
      </c>
      <c r="E28" t="s">
        <v>31</v>
      </c>
    </row>
    <row r="29" spans="1:5" x14ac:dyDescent="0.25">
      <c r="A29" t="s">
        <v>4</v>
      </c>
      <c r="B29" t="s">
        <v>6</v>
      </c>
      <c r="C29" t="s">
        <v>55</v>
      </c>
      <c r="D29" s="3">
        <v>20</v>
      </c>
      <c r="E29" t="s">
        <v>56</v>
      </c>
    </row>
    <row r="30" spans="1:5" x14ac:dyDescent="0.25">
      <c r="A30" t="s">
        <v>4</v>
      </c>
      <c r="B30" t="s">
        <v>6</v>
      </c>
      <c r="C30" t="s">
        <v>55</v>
      </c>
      <c r="D30" s="3">
        <f>1922/4</f>
        <v>480.5</v>
      </c>
      <c r="E30" t="s">
        <v>31</v>
      </c>
    </row>
    <row r="31" spans="1:5" x14ac:dyDescent="0.25">
      <c r="A31" t="s">
        <v>4</v>
      </c>
      <c r="B31" t="s">
        <v>6</v>
      </c>
      <c r="C31" t="s">
        <v>55</v>
      </c>
      <c r="D31" s="3">
        <f>1726/4.2</f>
        <v>410.95238095238096</v>
      </c>
      <c r="E31" t="s">
        <v>31</v>
      </c>
    </row>
    <row r="32" spans="1:5" x14ac:dyDescent="0.25">
      <c r="A32" t="s">
        <v>4</v>
      </c>
      <c r="B32" t="s">
        <v>6</v>
      </c>
      <c r="C32" t="s">
        <v>55</v>
      </c>
      <c r="D32" s="3">
        <f>614/4.1</f>
        <v>149.75609756097563</v>
      </c>
      <c r="E32" t="s">
        <v>31</v>
      </c>
    </row>
    <row r="33" spans="1:5" x14ac:dyDescent="0.25">
      <c r="A33" t="s">
        <v>4</v>
      </c>
      <c r="B33" t="s">
        <v>6</v>
      </c>
      <c r="C33" t="s">
        <v>9</v>
      </c>
      <c r="D33" s="3">
        <f>4013/4.3</f>
        <v>933.25581395348843</v>
      </c>
      <c r="E33" t="s">
        <v>31</v>
      </c>
    </row>
    <row r="34" spans="1:5" x14ac:dyDescent="0.25">
      <c r="A34" t="s">
        <v>4</v>
      </c>
      <c r="B34" t="s">
        <v>6</v>
      </c>
      <c r="C34" t="s">
        <v>9</v>
      </c>
      <c r="D34" s="3">
        <v>924</v>
      </c>
      <c r="E34" t="s">
        <v>31</v>
      </c>
    </row>
    <row r="35" spans="1:5" x14ac:dyDescent="0.25">
      <c r="A35" t="s">
        <v>4</v>
      </c>
      <c r="B35" t="s">
        <v>6</v>
      </c>
      <c r="C35" t="s">
        <v>9</v>
      </c>
      <c r="D35" s="3">
        <v>47</v>
      </c>
      <c r="E35" t="s">
        <v>31</v>
      </c>
    </row>
    <row r="36" spans="1:5" x14ac:dyDescent="0.25">
      <c r="A36" t="s">
        <v>4</v>
      </c>
      <c r="B36" t="s">
        <v>6</v>
      </c>
      <c r="C36" t="s">
        <v>18</v>
      </c>
      <c r="D36" s="3">
        <f>556/7.8</f>
        <v>71.282051282051285</v>
      </c>
      <c r="E36" t="s">
        <v>31</v>
      </c>
    </row>
    <row r="37" spans="1:5" x14ac:dyDescent="0.25">
      <c r="A37" t="s">
        <v>4</v>
      </c>
      <c r="B37" t="s">
        <v>6</v>
      </c>
      <c r="C37" t="s">
        <v>38</v>
      </c>
      <c r="D37" s="3">
        <f>3360/3.9</f>
        <v>861.53846153846155</v>
      </c>
      <c r="E37" t="s">
        <v>40</v>
      </c>
    </row>
    <row r="38" spans="1:5" x14ac:dyDescent="0.25">
      <c r="A38" t="s">
        <v>4</v>
      </c>
      <c r="B38" t="s">
        <v>15</v>
      </c>
      <c r="C38" t="s">
        <v>39</v>
      </c>
      <c r="D38" s="3">
        <f>759/4.6</f>
        <v>165</v>
      </c>
      <c r="E38" t="s">
        <v>30</v>
      </c>
    </row>
    <row r="39" spans="1:5" x14ac:dyDescent="0.25">
      <c r="A39" t="s">
        <v>4</v>
      </c>
      <c r="B39" t="s">
        <v>15</v>
      </c>
      <c r="C39" t="s">
        <v>33</v>
      </c>
      <c r="D39" s="3">
        <f>106/5.3</f>
        <v>20</v>
      </c>
      <c r="E39" t="s">
        <v>30</v>
      </c>
    </row>
    <row r="40" spans="1:5" x14ac:dyDescent="0.25">
      <c r="A40" t="s">
        <v>4</v>
      </c>
      <c r="B40" t="s">
        <v>15</v>
      </c>
      <c r="C40" t="s">
        <v>33</v>
      </c>
      <c r="D40" s="3">
        <f>1362/4.5</f>
        <v>302.66666666666669</v>
      </c>
      <c r="E40" t="s">
        <v>31</v>
      </c>
    </row>
    <row r="41" spans="1:5" x14ac:dyDescent="0.25">
      <c r="A41" t="s">
        <v>4</v>
      </c>
      <c r="B41" t="s">
        <v>15</v>
      </c>
      <c r="C41" t="s">
        <v>5</v>
      </c>
      <c r="D41" s="3">
        <v>346</v>
      </c>
      <c r="E41" t="s">
        <v>31</v>
      </c>
    </row>
    <row r="42" spans="1:5" x14ac:dyDescent="0.25">
      <c r="A42" t="s">
        <v>102</v>
      </c>
      <c r="B42" t="s">
        <v>15</v>
      </c>
      <c r="C42" t="s">
        <v>19</v>
      </c>
      <c r="D42" s="3">
        <f>982/8</f>
        <v>122.75</v>
      </c>
      <c r="E42" t="s">
        <v>31</v>
      </c>
    </row>
    <row r="43" spans="1:5" x14ac:dyDescent="0.25">
      <c r="A43" t="s">
        <v>65</v>
      </c>
      <c r="B43" t="s">
        <v>66</v>
      </c>
      <c r="D43" s="3">
        <v>2</v>
      </c>
      <c r="E43" t="s">
        <v>31</v>
      </c>
    </row>
    <row r="44" spans="1:5" x14ac:dyDescent="0.25">
      <c r="A44" t="s">
        <v>0</v>
      </c>
      <c r="B44" t="s">
        <v>15</v>
      </c>
      <c r="C44" t="s">
        <v>1</v>
      </c>
      <c r="D44" s="3">
        <v>93</v>
      </c>
      <c r="E44" t="s">
        <v>31</v>
      </c>
    </row>
    <row r="45" spans="1:5" x14ac:dyDescent="0.25">
      <c r="A45" t="s">
        <v>51</v>
      </c>
      <c r="B45" t="s">
        <v>22</v>
      </c>
      <c r="C45" t="s">
        <v>52</v>
      </c>
      <c r="D45" s="3">
        <f>5200/40</f>
        <v>130</v>
      </c>
      <c r="E45" t="s">
        <v>31</v>
      </c>
    </row>
    <row r="46" spans="1:5" x14ac:dyDescent="0.25">
      <c r="A46" t="s">
        <v>101</v>
      </c>
      <c r="B46" t="s">
        <v>10</v>
      </c>
      <c r="D46" s="3">
        <f>2949/2.7</f>
        <v>1092.2222222222222</v>
      </c>
      <c r="E46" t="s">
        <v>32</v>
      </c>
    </row>
    <row r="47" spans="1:5" x14ac:dyDescent="0.25">
      <c r="A47" t="s">
        <v>75</v>
      </c>
      <c r="B47" t="s">
        <v>13</v>
      </c>
      <c r="D47" s="3">
        <f>1773/3.4</f>
        <v>521.47058823529414</v>
      </c>
      <c r="E47" t="s">
        <v>32</v>
      </c>
    </row>
    <row r="48" spans="1:5" x14ac:dyDescent="0.25">
      <c r="A48" t="s">
        <v>57</v>
      </c>
      <c r="C48" t="s">
        <v>58</v>
      </c>
      <c r="D48" s="3">
        <f>1815/28.3</f>
        <v>64.134275618374559</v>
      </c>
      <c r="E48" t="s">
        <v>31</v>
      </c>
    </row>
    <row r="49" spans="1:7" x14ac:dyDescent="0.25">
      <c r="A49" t="s">
        <v>57</v>
      </c>
      <c r="C49" t="s">
        <v>58</v>
      </c>
      <c r="D49" s="3">
        <f>(4832+3176)/26.9</f>
        <v>297.69516728624535</v>
      </c>
      <c r="F49">
        <v>634</v>
      </c>
    </row>
    <row r="50" spans="1:7" x14ac:dyDescent="0.25">
      <c r="A50" t="s">
        <v>21</v>
      </c>
      <c r="B50" t="s">
        <v>22</v>
      </c>
      <c r="C50" t="s">
        <v>23</v>
      </c>
      <c r="D50" s="3">
        <f>392/19.6</f>
        <v>20</v>
      </c>
      <c r="E50" t="s">
        <v>32</v>
      </c>
    </row>
    <row r="51" spans="1:7" x14ac:dyDescent="0.25">
      <c r="A51" t="s">
        <v>21</v>
      </c>
      <c r="B51" t="s">
        <v>22</v>
      </c>
      <c r="C51" t="s">
        <v>49</v>
      </c>
      <c r="D51" s="3">
        <f>2816/27</f>
        <v>104.29629629629629</v>
      </c>
      <c r="E51" t="s">
        <v>32</v>
      </c>
      <c r="F51" t="s">
        <v>50</v>
      </c>
    </row>
    <row r="52" spans="1:7" x14ac:dyDescent="0.25">
      <c r="A52" t="s">
        <v>21</v>
      </c>
      <c r="B52" t="s">
        <v>22</v>
      </c>
      <c r="C52" t="s">
        <v>49</v>
      </c>
      <c r="D52" s="3">
        <f>2868/28.6</f>
        <v>100.27972027972028</v>
      </c>
      <c r="E52" t="s">
        <v>24</v>
      </c>
      <c r="F52">
        <v>933</v>
      </c>
      <c r="G52">
        <v>28.6</v>
      </c>
    </row>
    <row r="53" spans="1:7" x14ac:dyDescent="0.25">
      <c r="A53" t="s">
        <v>21</v>
      </c>
      <c r="B53" t="s">
        <v>22</v>
      </c>
      <c r="C53" t="s">
        <v>25</v>
      </c>
      <c r="D53" s="3">
        <f>3249/31.3</f>
        <v>103.80191693290735</v>
      </c>
      <c r="E53" t="s">
        <v>24</v>
      </c>
      <c r="F53">
        <v>933</v>
      </c>
    </row>
    <row r="54" spans="1:7" x14ac:dyDescent="0.25">
      <c r="A54" t="s">
        <v>21</v>
      </c>
      <c r="B54" t="s">
        <v>22</v>
      </c>
      <c r="C54" t="s">
        <v>34</v>
      </c>
      <c r="D54" s="3">
        <f>1303/50</f>
        <v>26.06</v>
      </c>
      <c r="E54" t="s">
        <v>32</v>
      </c>
      <c r="F54" t="s">
        <v>37</v>
      </c>
    </row>
    <row r="55" spans="1:7" x14ac:dyDescent="0.25">
      <c r="A55" t="s">
        <v>21</v>
      </c>
      <c r="B55" t="s">
        <v>22</v>
      </c>
      <c r="C55" t="s">
        <v>34</v>
      </c>
      <c r="D55" s="3">
        <f>595/45</f>
        <v>13.222222222222221</v>
      </c>
      <c r="E55" t="s">
        <v>32</v>
      </c>
      <c r="F55">
        <v>933</v>
      </c>
    </row>
    <row r="56" spans="1:7" x14ac:dyDescent="0.25">
      <c r="A56" t="s">
        <v>21</v>
      </c>
      <c r="B56" t="s">
        <v>13</v>
      </c>
      <c r="C56" t="s">
        <v>89</v>
      </c>
      <c r="D56" s="3">
        <f>(4991+428)/31.5</f>
        <v>172.03174603174602</v>
      </c>
      <c r="E56" t="s">
        <v>24</v>
      </c>
      <c r="F56">
        <v>933</v>
      </c>
    </row>
    <row r="57" spans="1:7" x14ac:dyDescent="0.25">
      <c r="A57" t="s">
        <v>21</v>
      </c>
      <c r="B57" t="s">
        <v>13</v>
      </c>
      <c r="C57" t="s">
        <v>14</v>
      </c>
      <c r="D57" s="3">
        <v>5</v>
      </c>
      <c r="E57" t="s">
        <v>24</v>
      </c>
      <c r="F57" t="s">
        <v>43</v>
      </c>
    </row>
    <row r="58" spans="1:7" x14ac:dyDescent="0.25">
      <c r="A58" t="s">
        <v>21</v>
      </c>
      <c r="B58" t="s">
        <v>13</v>
      </c>
      <c r="C58" t="s">
        <v>91</v>
      </c>
      <c r="D58" s="3">
        <f>3441/38.3</f>
        <v>89.843342036553537</v>
      </c>
      <c r="E58" t="s">
        <v>24</v>
      </c>
      <c r="F58">
        <v>933</v>
      </c>
    </row>
    <row r="59" spans="1:7" x14ac:dyDescent="0.25">
      <c r="A59" t="s">
        <v>21</v>
      </c>
      <c r="B59" t="s">
        <v>13</v>
      </c>
      <c r="C59" t="s">
        <v>90</v>
      </c>
      <c r="D59" s="3">
        <f>2973/41.9</f>
        <v>70.954653937947498</v>
      </c>
      <c r="E59" t="s">
        <v>24</v>
      </c>
      <c r="F59">
        <v>933</v>
      </c>
    </row>
    <row r="60" spans="1:7" x14ac:dyDescent="0.25">
      <c r="A60" t="s">
        <v>21</v>
      </c>
      <c r="B60" t="s">
        <v>13</v>
      </c>
      <c r="C60" t="s">
        <v>96</v>
      </c>
      <c r="D60" s="3">
        <f>(4988+52.5)/52.5</f>
        <v>96.009523809523813</v>
      </c>
      <c r="E60" t="s">
        <v>32</v>
      </c>
      <c r="F60">
        <v>933</v>
      </c>
    </row>
    <row r="61" spans="1:7" x14ac:dyDescent="0.25">
      <c r="A61" t="s">
        <v>21</v>
      </c>
      <c r="B61" t="s">
        <v>13</v>
      </c>
      <c r="C61" t="s">
        <v>71</v>
      </c>
      <c r="D61" s="3">
        <f>2326/73</f>
        <v>31.863013698630137</v>
      </c>
      <c r="E61" t="s">
        <v>32</v>
      </c>
      <c r="F61">
        <v>933</v>
      </c>
    </row>
    <row r="62" spans="1:7" x14ac:dyDescent="0.25">
      <c r="A62" t="s">
        <v>21</v>
      </c>
      <c r="B62" t="s">
        <v>92</v>
      </c>
      <c r="C62" t="s">
        <v>98</v>
      </c>
      <c r="D62" s="3">
        <f>2094/46.5</f>
        <v>45.032258064516128</v>
      </c>
      <c r="E62" t="s">
        <v>32</v>
      </c>
      <c r="F62">
        <v>933</v>
      </c>
    </row>
    <row r="63" spans="1:7" x14ac:dyDescent="0.25">
      <c r="A63" t="s">
        <v>21</v>
      </c>
      <c r="B63" t="s">
        <v>92</v>
      </c>
      <c r="C63" t="s">
        <v>93</v>
      </c>
      <c r="D63" s="3">
        <f>(3651+3782)/56.3</f>
        <v>132.02486678507992</v>
      </c>
      <c r="E63" t="s">
        <v>24</v>
      </c>
      <c r="F63">
        <v>933</v>
      </c>
    </row>
    <row r="64" spans="1:7" x14ac:dyDescent="0.25">
      <c r="A64" t="s">
        <v>21</v>
      </c>
      <c r="B64" t="s">
        <v>92</v>
      </c>
      <c r="C64" t="s">
        <v>93</v>
      </c>
      <c r="D64" s="3">
        <f>2867/56.2</f>
        <v>51.014234875444835</v>
      </c>
      <c r="E64" t="s">
        <v>32</v>
      </c>
      <c r="F64">
        <v>933</v>
      </c>
    </row>
    <row r="65" spans="1:8" x14ac:dyDescent="0.25">
      <c r="A65" t="s">
        <v>21</v>
      </c>
      <c r="B65" t="s">
        <v>92</v>
      </c>
      <c r="C65" t="s">
        <v>94</v>
      </c>
      <c r="D65" s="3">
        <f>2907/70.8</f>
        <v>41.059322033898304</v>
      </c>
      <c r="E65" t="s">
        <v>24</v>
      </c>
      <c r="F65">
        <v>933</v>
      </c>
    </row>
    <row r="66" spans="1:8" x14ac:dyDescent="0.25">
      <c r="A66" t="s">
        <v>21</v>
      </c>
      <c r="B66" t="s">
        <v>92</v>
      </c>
      <c r="C66" t="s">
        <v>99</v>
      </c>
      <c r="D66" s="3">
        <f>2941/75.4</f>
        <v>39.005305039787793</v>
      </c>
      <c r="E66" t="s">
        <v>32</v>
      </c>
      <c r="F66">
        <v>933</v>
      </c>
    </row>
    <row r="67" spans="1:8" x14ac:dyDescent="0.25">
      <c r="A67" t="s">
        <v>21</v>
      </c>
      <c r="B67" t="s">
        <v>27</v>
      </c>
      <c r="C67" t="s">
        <v>85</v>
      </c>
      <c r="D67" s="3">
        <f>1980/60</f>
        <v>33</v>
      </c>
      <c r="E67" t="s">
        <v>24</v>
      </c>
    </row>
    <row r="68" spans="1:8" x14ac:dyDescent="0.25">
      <c r="A68" t="s">
        <v>21</v>
      </c>
      <c r="B68" t="s">
        <v>27</v>
      </c>
      <c r="C68" t="s">
        <v>77</v>
      </c>
      <c r="D68" s="3">
        <f>(3556+4880+680)/75.7</f>
        <v>120.4227212681638</v>
      </c>
      <c r="E68" t="s">
        <v>32</v>
      </c>
      <c r="F68">
        <v>933</v>
      </c>
    </row>
    <row r="69" spans="1:8" x14ac:dyDescent="0.25">
      <c r="A69" t="s">
        <v>21</v>
      </c>
      <c r="B69" t="s">
        <v>27</v>
      </c>
      <c r="C69" t="s">
        <v>77</v>
      </c>
      <c r="D69" s="3">
        <f>(3706+3404)/75.6</f>
        <v>94.047619047619051</v>
      </c>
      <c r="E69" t="s">
        <v>32</v>
      </c>
      <c r="F69">
        <v>933</v>
      </c>
    </row>
    <row r="70" spans="1:8" x14ac:dyDescent="0.25">
      <c r="A70" t="s">
        <v>21</v>
      </c>
      <c r="B70" t="s">
        <v>27</v>
      </c>
      <c r="C70" t="s">
        <v>47</v>
      </c>
      <c r="D70" s="3">
        <f>2652/105</f>
        <v>25.257142857142856</v>
      </c>
      <c r="E70" t="s">
        <v>31</v>
      </c>
      <c r="F70">
        <v>912</v>
      </c>
    </row>
    <row r="71" spans="1:8" x14ac:dyDescent="0.25">
      <c r="A71" t="s">
        <v>21</v>
      </c>
      <c r="B71" t="s">
        <v>27</v>
      </c>
      <c r="C71" t="s">
        <v>28</v>
      </c>
      <c r="D71" s="3">
        <v>1</v>
      </c>
      <c r="E71" t="s">
        <v>26</v>
      </c>
    </row>
    <row r="72" spans="1:8" x14ac:dyDescent="0.25">
      <c r="A72" t="s">
        <v>21</v>
      </c>
      <c r="B72" t="s">
        <v>76</v>
      </c>
      <c r="C72" t="s">
        <v>97</v>
      </c>
      <c r="D72" s="3">
        <f>(4586+3651+3652)/133</f>
        <v>89.390977443609017</v>
      </c>
      <c r="E72" t="s">
        <v>32</v>
      </c>
      <c r="F72">
        <v>933</v>
      </c>
    </row>
    <row r="73" spans="1:8" x14ac:dyDescent="0.25">
      <c r="A73" t="s">
        <v>21</v>
      </c>
      <c r="B73" t="s">
        <v>76</v>
      </c>
      <c r="C73" t="s">
        <v>97</v>
      </c>
      <c r="D73" s="3">
        <f>(3772+4022+1193)/118</f>
        <v>76.16101694915254</v>
      </c>
      <c r="E73" t="s">
        <v>32</v>
      </c>
      <c r="F73">
        <v>933</v>
      </c>
      <c r="H73">
        <v>118</v>
      </c>
    </row>
    <row r="74" spans="1:8" x14ac:dyDescent="0.25">
      <c r="A74" t="s">
        <v>21</v>
      </c>
      <c r="B74" t="s">
        <v>63</v>
      </c>
      <c r="C74" t="s">
        <v>64</v>
      </c>
      <c r="D74" s="3">
        <v>8</v>
      </c>
      <c r="E74" t="s">
        <v>32</v>
      </c>
      <c r="F74">
        <v>933</v>
      </c>
    </row>
    <row r="75" spans="1:8" x14ac:dyDescent="0.25">
      <c r="A75" t="s">
        <v>21</v>
      </c>
      <c r="B75" t="s">
        <v>45</v>
      </c>
      <c r="C75" t="s">
        <v>46</v>
      </c>
      <c r="D75" s="3">
        <v>3</v>
      </c>
      <c r="E75" t="s">
        <v>31</v>
      </c>
      <c r="F75">
        <v>933</v>
      </c>
    </row>
    <row r="76" spans="1:8" x14ac:dyDescent="0.25">
      <c r="A76" t="s">
        <v>21</v>
      </c>
      <c r="B76" t="s">
        <v>45</v>
      </c>
      <c r="C76" t="s">
        <v>84</v>
      </c>
      <c r="D76" s="3">
        <v>6</v>
      </c>
      <c r="E76" t="s">
        <v>24</v>
      </c>
    </row>
    <row r="77" spans="1:8" x14ac:dyDescent="0.25">
      <c r="A77" t="s">
        <v>21</v>
      </c>
      <c r="B77" t="s">
        <v>11</v>
      </c>
      <c r="C77" t="s">
        <v>68</v>
      </c>
      <c r="D77" s="3">
        <f>1996/4.3</f>
        <v>464.18604651162792</v>
      </c>
      <c r="E77" t="s">
        <v>24</v>
      </c>
      <c r="F77">
        <v>933</v>
      </c>
    </row>
    <row r="78" spans="1:8" x14ac:dyDescent="0.25">
      <c r="A78" t="s">
        <v>21</v>
      </c>
      <c r="B78" t="s">
        <v>11</v>
      </c>
      <c r="C78" t="s">
        <v>68</v>
      </c>
      <c r="D78" s="3">
        <f>2509/4.5</f>
        <v>557.55555555555554</v>
      </c>
      <c r="E78" t="s">
        <v>67</v>
      </c>
    </row>
    <row r="79" spans="1:8" x14ac:dyDescent="0.25">
      <c r="A79" t="s">
        <v>21</v>
      </c>
      <c r="B79" t="s">
        <v>11</v>
      </c>
      <c r="C79" t="s">
        <v>86</v>
      </c>
      <c r="D79" s="3">
        <f>4063/12.7</f>
        <v>319.9212598425197</v>
      </c>
      <c r="E79" t="s">
        <v>24</v>
      </c>
      <c r="F79">
        <v>933</v>
      </c>
    </row>
    <row r="80" spans="1:8" x14ac:dyDescent="0.25">
      <c r="A80" t="s">
        <v>21</v>
      </c>
      <c r="B80" t="s">
        <v>6</v>
      </c>
      <c r="C80" t="s">
        <v>59</v>
      </c>
      <c r="D80" s="3">
        <v>15</v>
      </c>
      <c r="E80" t="s">
        <v>32</v>
      </c>
    </row>
    <row r="81" spans="1:6" x14ac:dyDescent="0.25">
      <c r="A81" t="s">
        <v>21</v>
      </c>
      <c r="B81" t="s">
        <v>6</v>
      </c>
      <c r="C81" t="s">
        <v>54</v>
      </c>
      <c r="D81" s="3">
        <f>1326/6.3</f>
        <v>210.47619047619048</v>
      </c>
      <c r="E81" t="s">
        <v>31</v>
      </c>
    </row>
    <row r="82" spans="1:6" x14ac:dyDescent="0.25">
      <c r="A82" t="s">
        <v>21</v>
      </c>
      <c r="B82" t="s">
        <v>6</v>
      </c>
      <c r="C82" t="s">
        <v>87</v>
      </c>
      <c r="D82" s="3">
        <f>2818/9.3</f>
        <v>303.01075268817203</v>
      </c>
      <c r="E82" t="s">
        <v>24</v>
      </c>
      <c r="F82">
        <v>933</v>
      </c>
    </row>
    <row r="83" spans="1:6" x14ac:dyDescent="0.25">
      <c r="A83" t="s">
        <v>21</v>
      </c>
      <c r="B83" t="s">
        <v>15</v>
      </c>
      <c r="C83" t="s">
        <v>72</v>
      </c>
      <c r="D83" s="3">
        <f>1162/6</f>
        <v>193.66666666666666</v>
      </c>
      <c r="E83" t="s">
        <v>31</v>
      </c>
      <c r="F83">
        <v>7991</v>
      </c>
    </row>
    <row r="84" spans="1:6" x14ac:dyDescent="0.25">
      <c r="A84" t="s">
        <v>21</v>
      </c>
      <c r="B84" t="s">
        <v>15</v>
      </c>
      <c r="C84" t="s">
        <v>1</v>
      </c>
      <c r="D84" s="3">
        <f>1047/13.5</f>
        <v>77.555555555555557</v>
      </c>
      <c r="E84" t="s">
        <v>24</v>
      </c>
      <c r="F84">
        <v>933</v>
      </c>
    </row>
    <row r="85" spans="1:6" x14ac:dyDescent="0.25">
      <c r="A85" t="s">
        <v>21</v>
      </c>
      <c r="B85" t="s">
        <v>15</v>
      </c>
      <c r="C85" t="s">
        <v>5</v>
      </c>
      <c r="D85" s="3">
        <f>993/14</f>
        <v>70.928571428571431</v>
      </c>
      <c r="E85" t="s">
        <v>24</v>
      </c>
    </row>
    <row r="86" spans="1:6" x14ac:dyDescent="0.25">
      <c r="A86" t="s">
        <v>21</v>
      </c>
      <c r="B86" t="s">
        <v>15</v>
      </c>
      <c r="C86" t="s">
        <v>5</v>
      </c>
      <c r="D86" s="3">
        <f>718/15</f>
        <v>47.866666666666667</v>
      </c>
      <c r="E86" t="s">
        <v>24</v>
      </c>
      <c r="F86">
        <v>933</v>
      </c>
    </row>
    <row r="87" spans="1:6" x14ac:dyDescent="0.25">
      <c r="A87" t="s">
        <v>21</v>
      </c>
      <c r="B87" t="s">
        <v>15</v>
      </c>
      <c r="C87" t="s">
        <v>5</v>
      </c>
      <c r="D87" s="3">
        <f>461/17</f>
        <v>27.117647058823529</v>
      </c>
      <c r="E87" t="s">
        <v>32</v>
      </c>
      <c r="F87" t="s">
        <v>37</v>
      </c>
    </row>
    <row r="88" spans="1:6" x14ac:dyDescent="0.25">
      <c r="A88" t="s">
        <v>21</v>
      </c>
      <c r="B88" t="s">
        <v>15</v>
      </c>
      <c r="C88" t="s">
        <v>5</v>
      </c>
      <c r="D88" s="3">
        <f>1842/15.8</f>
        <v>116.58227848101265</v>
      </c>
      <c r="E88" t="s">
        <v>67</v>
      </c>
    </row>
    <row r="89" spans="1:6" x14ac:dyDescent="0.25">
      <c r="A89" t="s">
        <v>21</v>
      </c>
      <c r="B89" t="s">
        <v>15</v>
      </c>
      <c r="C89" t="s">
        <v>88</v>
      </c>
      <c r="D89" s="3">
        <f>767/17</f>
        <v>45.117647058823529</v>
      </c>
      <c r="E89" t="s">
        <v>24</v>
      </c>
      <c r="F89" t="s">
        <v>37</v>
      </c>
    </row>
    <row r="90" spans="1:6" x14ac:dyDescent="0.25">
      <c r="A90" t="s">
        <v>21</v>
      </c>
      <c r="B90" t="s">
        <v>15</v>
      </c>
      <c r="C90" t="s">
        <v>88</v>
      </c>
      <c r="D90" s="3">
        <f>380/16.5</f>
        <v>23.030303030303031</v>
      </c>
      <c r="E90" t="s">
        <v>24</v>
      </c>
      <c r="F90">
        <v>933</v>
      </c>
    </row>
    <row r="91" spans="1:6" x14ac:dyDescent="0.25">
      <c r="A91" t="s">
        <v>21</v>
      </c>
      <c r="B91" t="s">
        <v>15</v>
      </c>
      <c r="C91" t="s">
        <v>83</v>
      </c>
      <c r="D91" s="3">
        <v>5</v>
      </c>
      <c r="E91" t="s">
        <v>24</v>
      </c>
      <c r="F91">
        <v>933</v>
      </c>
    </row>
    <row r="92" spans="1:6" x14ac:dyDescent="0.25">
      <c r="A92" t="s">
        <v>21</v>
      </c>
      <c r="B92" t="s">
        <v>15</v>
      </c>
      <c r="C92" t="s">
        <v>82</v>
      </c>
      <c r="D92" s="3">
        <v>7</v>
      </c>
      <c r="E92" t="s">
        <v>24</v>
      </c>
      <c r="F92">
        <v>933</v>
      </c>
    </row>
    <row r="93" spans="1:6" x14ac:dyDescent="0.25">
      <c r="A93" t="s">
        <v>73</v>
      </c>
      <c r="C93" t="s">
        <v>74</v>
      </c>
      <c r="D93" s="3">
        <f>1195/14.3</f>
        <v>83.56643356643356</v>
      </c>
    </row>
    <row r="94" spans="1:6" x14ac:dyDescent="0.25">
      <c r="A94" t="s">
        <v>70</v>
      </c>
      <c r="D94" s="3">
        <f>124/4.4</f>
        <v>28.18181818181818</v>
      </c>
    </row>
  </sheetData>
  <autoFilter ref="A1:F42" xr:uid="{876B0C64-76BC-41C7-A34B-4EF26F08E10F}"/>
  <sortState xmlns:xlrd2="http://schemas.microsoft.com/office/spreadsheetml/2017/richdata2" ref="A2:H97">
    <sortCondition ref="A2:A97"/>
    <sortCondition ref="B2:B97"/>
    <sortCondition ref="C2:C97"/>
    <sortCondition ref="E2:E9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</dc:creator>
  <cp:lastModifiedBy>sklad</cp:lastModifiedBy>
  <dcterms:created xsi:type="dcterms:W3CDTF">2023-10-07T06:47:46Z</dcterms:created>
  <dcterms:modified xsi:type="dcterms:W3CDTF">2023-10-07T10:22:47Z</dcterms:modified>
</cp:coreProperties>
</file>