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dPRI\Zakazky_akce\Akce_2020\Socialni_2020\Vikýřovice Vincentinum - rek. budovy\1 PD\4 soupis prací v Excelu\"/>
    </mc:Choice>
  </mc:AlternateContent>
  <bookViews>
    <workbookView xWindow="0" yWindow="0" windowWidth="12960" windowHeight="8340" activeTab="2"/>
  </bookViews>
  <sheets>
    <sheet name="Kryci list" sheetId="1" r:id="rId1"/>
    <sheet name="Rekapitulace" sheetId="2" r:id="rId2"/>
    <sheet name="Položky" sheetId="3" r:id="rId3"/>
    <sheet name="1.etapa R ZTI" sheetId="4" r:id="rId4"/>
    <sheet name="1.etapa - Vytápění" sheetId="5" r:id="rId5"/>
    <sheet name="1.etapa - Vytápění-ZTI" sheetId="6" r:id="rId6"/>
    <sheet name="1.etapa R silnoproud" sheetId="7" r:id="rId7"/>
    <sheet name="1.etapa R slaboproud" sheetId="8" r:id="rId8"/>
    <sheet name="1.etapa MaR" sheetId="9" r:id="rId9"/>
    <sheet name="2.etapa R ZTI" sheetId="10" r:id="rId10"/>
    <sheet name="2.etapa - Vytápění" sheetId="11" r:id="rId11"/>
    <sheet name="2.etapa HRJ - Jímací vedení" sheetId="12" r:id="rId12"/>
    <sheet name="2.eta EL NNS-Vnitřní silnoproud" sheetId="13" r:id="rId13"/>
    <sheet name="2.etapa EL- Vnitřní slabopr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T1">#REF!</definedName>
    <definedName name="__CENA__" localSheetId="3">#REF!</definedName>
    <definedName name="__CENA__">Položky!$J$7:$J$1369</definedName>
    <definedName name="__MAIN__" localSheetId="3">#REF!</definedName>
    <definedName name="__MAIN__" localSheetId="9">#REF!</definedName>
    <definedName name="__MAIN__">Položky!$A$1:$CT$532</definedName>
    <definedName name="__MAIN2__" localSheetId="4">#REF!</definedName>
    <definedName name="__MAIN2__" localSheetId="5">#REF!</definedName>
    <definedName name="__MAIN2__" localSheetId="8">#REF!</definedName>
    <definedName name="__MAIN2__" localSheetId="6">#REF!</definedName>
    <definedName name="__MAIN2__" localSheetId="7">#REF!</definedName>
    <definedName name="__MAIN2__" localSheetId="3">#REF!</definedName>
    <definedName name="__MAIN2__" localSheetId="12">#REF!</definedName>
    <definedName name="__MAIN2__" localSheetId="10">#REF!</definedName>
    <definedName name="__MAIN2__" localSheetId="13">#REF!</definedName>
    <definedName name="__MAIN2__" localSheetId="11">#REF!</definedName>
    <definedName name="__MAIN2__" localSheetId="9">#REF!</definedName>
    <definedName name="__MAIN2__" localSheetId="1">Rekapitulace!$A$1:$D$104</definedName>
    <definedName name="__MAIN2__">#REF!</definedName>
    <definedName name="__MAIN3__" localSheetId="3">#REF!</definedName>
    <definedName name="__MAIN3__" localSheetId="9">#REF!</definedName>
    <definedName name="__MAIN3__">'Kryci list'!$A$3:$C$18</definedName>
    <definedName name="__SAZBA__" localSheetId="4">'[1]položky 1etapa'!#REF!</definedName>
    <definedName name="__SAZBA__" localSheetId="5">'[1]položky 1etapa'!#REF!</definedName>
    <definedName name="__SAZBA__" localSheetId="8">'[1]položky 1etapa'!#REF!</definedName>
    <definedName name="__SAZBA__" localSheetId="6">'[1]položky 1etapa'!#REF!</definedName>
    <definedName name="__SAZBA__" localSheetId="7">'[1]položky 1etapa'!#REF!</definedName>
    <definedName name="__SAZBA__" localSheetId="3">#REF!</definedName>
    <definedName name="__SAZBA__" localSheetId="12">'[1]položky 1etapa'!#REF!</definedName>
    <definedName name="__SAZBA__" localSheetId="10">'[1]položky 1etapa'!#REF!</definedName>
    <definedName name="__SAZBA__" localSheetId="13">'[1]položky 1etapa'!#REF!</definedName>
    <definedName name="__SAZBA__" localSheetId="11">'[1]položky 1etapa'!#REF!</definedName>
    <definedName name="__SAZBA__" localSheetId="9">'[1]položky 1etapa'!#REF!</definedName>
    <definedName name="__SAZBA__">Položky!$O$7:$O$1369</definedName>
    <definedName name="__T0__" localSheetId="3">#REF!</definedName>
    <definedName name="__T0__" localSheetId="9">#REF!</definedName>
    <definedName name="__T0__">Položky!$A$6:$R$532</definedName>
    <definedName name="__T1">#REF!</definedName>
    <definedName name="__T1__" localSheetId="3">#REF!</definedName>
    <definedName name="__T1__" localSheetId="9">#REF!</definedName>
    <definedName name="__T1__">Položky!$A$7:$R$31</definedName>
    <definedName name="__T2__" localSheetId="3">#REF!</definedName>
    <definedName name="__T2__" localSheetId="9">#REF!</definedName>
    <definedName name="__T2__">Položky!$A$8:$CT$9</definedName>
    <definedName name="__T3__" localSheetId="3">'[2]IO 100 - Areálové komunikace'!#REF!</definedName>
    <definedName name="__T3__" localSheetId="9">#REF!</definedName>
    <definedName name="__T3__">Položky!$D$9:$G$9</definedName>
    <definedName name="__T4__">'[2]SO 01 - Objekt HZ'!#REF!</definedName>
    <definedName name="__TE0__" localSheetId="3">#REF!</definedName>
    <definedName name="__TE0__" localSheetId="9">#REF!</definedName>
    <definedName name="__TE0__">'Kryci list'!$A$4:$C$9</definedName>
    <definedName name="__TE1__" localSheetId="4">'[1]Kryci list'!#REF!</definedName>
    <definedName name="__TE1__" localSheetId="5">'[1]Kryci list'!#REF!</definedName>
    <definedName name="__TE1__" localSheetId="8">'[1]Kryci list'!#REF!</definedName>
    <definedName name="__TE1__" localSheetId="6">'[1]Kryci list'!#REF!</definedName>
    <definedName name="__TE1__" localSheetId="7">'[1]Kryci list'!#REF!</definedName>
    <definedName name="__TE1__" localSheetId="3">[2]Titul!#REF!</definedName>
    <definedName name="__TE1__" localSheetId="12">'[1]Kryci list'!#REF!</definedName>
    <definedName name="__TE1__" localSheetId="10">'[1]Kryci list'!#REF!</definedName>
    <definedName name="__TE1__" localSheetId="13">'[1]Kryci list'!#REF!</definedName>
    <definedName name="__TE1__" localSheetId="11">'[1]Kryci list'!#REF!</definedName>
    <definedName name="__TE1__" localSheetId="9">#REF!</definedName>
    <definedName name="__TE1__">'Kryci list'!$A$12:$C$12</definedName>
    <definedName name="__TE2__" localSheetId="3">[2]Titul!#REF!</definedName>
    <definedName name="__TE2__" localSheetId="9">#REF!</definedName>
    <definedName name="__TE2__">'Kryci list'!$A$17:$C$17</definedName>
    <definedName name="__TE3__" localSheetId="4">#REF!</definedName>
    <definedName name="__TE3__" localSheetId="5">#REF!</definedName>
    <definedName name="__TE3__" localSheetId="8">#REF!</definedName>
    <definedName name="__TE3__" localSheetId="6">#REF!</definedName>
    <definedName name="__TE3__" localSheetId="7">#REF!</definedName>
    <definedName name="__TE3__" localSheetId="3">#REF!</definedName>
    <definedName name="__TE3__" localSheetId="12">#REF!</definedName>
    <definedName name="__TE3__" localSheetId="10">#REF!</definedName>
    <definedName name="__TE3__" localSheetId="13">#REF!</definedName>
    <definedName name="__TE3__" localSheetId="11">#REF!</definedName>
    <definedName name="__TE3__" localSheetId="9">#REF!</definedName>
    <definedName name="__TE3__">#REF!</definedName>
    <definedName name="__TR0__" localSheetId="4">#REF!</definedName>
    <definedName name="__TR0__" localSheetId="5">#REF!</definedName>
    <definedName name="__TR0__" localSheetId="8">#REF!</definedName>
    <definedName name="__TR0__" localSheetId="6">#REF!</definedName>
    <definedName name="__TR0__" localSheetId="7">#REF!</definedName>
    <definedName name="__TR0__" localSheetId="3">#REF!</definedName>
    <definedName name="__TR0__" localSheetId="12">#REF!</definedName>
    <definedName name="__TR0__" localSheetId="10">#REF!</definedName>
    <definedName name="__TR0__" localSheetId="13">#REF!</definedName>
    <definedName name="__TR0__" localSheetId="11">#REF!</definedName>
    <definedName name="__TR0__" localSheetId="9">#REF!</definedName>
    <definedName name="__TR0__" localSheetId="1">Rekapitulace!$A$7:$B$8</definedName>
    <definedName name="__TR0__">#REF!</definedName>
    <definedName name="__TR1__" localSheetId="4">#REF!</definedName>
    <definedName name="__TR1__" localSheetId="5">#REF!</definedName>
    <definedName name="__TR1__" localSheetId="8">#REF!</definedName>
    <definedName name="__TR1__" localSheetId="6">#REF!</definedName>
    <definedName name="__TR1__" localSheetId="7">#REF!</definedName>
    <definedName name="__TR1__" localSheetId="3">#REF!</definedName>
    <definedName name="__TR1__" localSheetId="12">#REF!</definedName>
    <definedName name="__TR1__" localSheetId="10">#REF!</definedName>
    <definedName name="__TR1__" localSheetId="13">#REF!</definedName>
    <definedName name="__TR1__" localSheetId="11">#REF!</definedName>
    <definedName name="__TR1__" localSheetId="9">#REF!</definedName>
    <definedName name="__TR1__" localSheetId="1">Rekapitulace!$A$8:$B$8</definedName>
    <definedName name="__TR1__">#REF!</definedName>
    <definedName name="__TR2__">#REF!</definedName>
    <definedName name="_BPK1">#REF!</definedName>
    <definedName name="_BPK2">#REF!</definedName>
    <definedName name="_BPK3">#REF!</definedName>
    <definedName name="_xlnm._FilterDatabase" localSheetId="5" hidden="1">'1.etapa - Vytápění-ZTI'!$C$22:$K$51</definedName>
    <definedName name="_xlnm._FilterDatabase" localSheetId="12" hidden="1">'2.eta EL NNS-Vnitřní silnoproud'!$C$75:$K$280</definedName>
    <definedName name="_xlnm._FilterDatabase" localSheetId="10" hidden="1">'2.etapa - Vytápění'!$C$25:$K$101</definedName>
    <definedName name="_xlnm._FilterDatabase" localSheetId="13" hidden="1">'2.etapa EL- Vnitřní slabopr'!$C$52:$K$170</definedName>
    <definedName name="_xlnm._FilterDatabase" localSheetId="11" hidden="1">'2.etapa HRJ - Jímací vedení'!$C$43:$K$136</definedName>
    <definedName name="_info" localSheetId="9">#REF!</definedName>
    <definedName name="_info">#REF!</definedName>
    <definedName name="_T1">#REF!</definedName>
    <definedName name="a">'[3]SO 11.1A Výkaz výměr'!#REF!</definedName>
    <definedName name="AL_obvodový_plášť" localSheetId="9">'[3]SO 11.1A Výkaz výměr'!#REF!</definedName>
    <definedName name="AL_obvodový_plášť">'[3]SO 11.1A Výkaz výměr'!#REF!</definedName>
    <definedName name="ats">#REF!</definedName>
    <definedName name="b_10">#REF!</definedName>
    <definedName name="b_25">#REF!</definedName>
    <definedName name="b_30">#REF!</definedName>
    <definedName name="b_35">#REF!</definedName>
    <definedName name="b_40">#REF!</definedName>
    <definedName name="b_50">#REF!</definedName>
    <definedName name="b_60">#REF!</definedName>
    <definedName name="be_be">#REF!</definedName>
    <definedName name="be_pf">#REF!</definedName>
    <definedName name="be_sc">#REF!</definedName>
    <definedName name="be_sch">#REF!</definedName>
    <definedName name="be_so">#REF!</definedName>
    <definedName name="be_sp">#REF!</definedName>
    <definedName name="be_st">#REF!</definedName>
    <definedName name="CC" localSheetId="9">#REF!</definedName>
    <definedName name="CC">#REF!</definedName>
    <definedName name="CC_12" localSheetId="9">#REF!</definedName>
    <definedName name="CC_12">#REF!</definedName>
    <definedName name="CC_34" localSheetId="9">#REF!</definedName>
    <definedName name="CC_34">#REF!</definedName>
    <definedName name="CC_50" localSheetId="9">#REF!</definedName>
    <definedName name="CC_50">#REF!</definedName>
    <definedName name="Cena" localSheetId="9">#REF!</definedName>
    <definedName name="Cena">#REF!</definedName>
    <definedName name="Cena_2" localSheetId="9">#REF!</definedName>
    <definedName name="Cena_2">#REF!</definedName>
    <definedName name="Cena_dokumentace" localSheetId="9">#REF!</definedName>
    <definedName name="Cena_dokumentace">#REF!</definedName>
    <definedName name="Cena1" localSheetId="9">#REF!</definedName>
    <definedName name="Cena1">#REF!</definedName>
    <definedName name="Cena1_2" localSheetId="9">#REF!</definedName>
    <definedName name="Cena1_2">#REF!</definedName>
    <definedName name="Cena2" localSheetId="9">#REF!</definedName>
    <definedName name="Cena2">#REF!</definedName>
    <definedName name="Cena2_2" localSheetId="9">#REF!</definedName>
    <definedName name="Cena2_2">#REF!</definedName>
    <definedName name="Cena3" localSheetId="9">#REF!</definedName>
    <definedName name="Cena3">#REF!</definedName>
    <definedName name="Cena3_2" localSheetId="9">#REF!</definedName>
    <definedName name="Cena3_2">#REF!</definedName>
    <definedName name="Cena4" localSheetId="9">#REF!</definedName>
    <definedName name="Cena4">#REF!</definedName>
    <definedName name="Cena4_2" localSheetId="9">#REF!</definedName>
    <definedName name="Cena4_2">#REF!</definedName>
    <definedName name="Cena5" localSheetId="9">#REF!</definedName>
    <definedName name="Cena5">#REF!</definedName>
    <definedName name="Cena5_2" localSheetId="9">#REF!</definedName>
    <definedName name="Cena5_2">#REF!</definedName>
    <definedName name="Cena6" localSheetId="9">#REF!</definedName>
    <definedName name="Cena6">#REF!</definedName>
    <definedName name="Cena6_2" localSheetId="9">#REF!</definedName>
    <definedName name="Cena6_2">#REF!</definedName>
    <definedName name="Cena7" localSheetId="9">#REF!</definedName>
    <definedName name="Cena7">#REF!</definedName>
    <definedName name="Cena7_2" localSheetId="9">#REF!</definedName>
    <definedName name="Cena7_2">#REF!</definedName>
    <definedName name="Cena8" localSheetId="9">#REF!</definedName>
    <definedName name="Cena8">#REF!</definedName>
    <definedName name="Cena8_2" localSheetId="9">#REF!</definedName>
    <definedName name="Cena8_2">#REF!</definedName>
    <definedName name="cisloobjektu">#REF!</definedName>
    <definedName name="cislostavby">#REF!</definedName>
    <definedName name="d">'[4]SO 51.4 Výkaz výměr'!#REF!</definedName>
    <definedName name="Datum" localSheetId="9">[5]MaR!#REF!</definedName>
    <definedName name="Datum">[5]MaR!#REF!</definedName>
    <definedName name="Datum_2" localSheetId="9">[5]MaR!#REF!</definedName>
    <definedName name="Datum_2">[5]MaR!#REF!</definedName>
    <definedName name="dem">#REF!</definedName>
    <definedName name="Dil">#REF!</definedName>
    <definedName name="Dispečink" localSheetId="9">[5]MaR!#REF!</definedName>
    <definedName name="Dispečink">[5]MaR!#REF!</definedName>
    <definedName name="Dispečink_2" localSheetId="9">[5]MaR!#REF!</definedName>
    <definedName name="Dispečink_2">[5]MaR!#REF!</definedName>
    <definedName name="DO" localSheetId="9">#REF!</definedName>
    <definedName name="DO">#REF!</definedName>
    <definedName name="DO_12" localSheetId="9">#REF!</definedName>
    <definedName name="DO_12">#REF!</definedName>
    <definedName name="DO_34" localSheetId="9">#REF!</definedName>
    <definedName name="DO_34">#REF!</definedName>
    <definedName name="DO_50" localSheetId="9">#REF!</definedName>
    <definedName name="DO_50">#REF!</definedName>
    <definedName name="DOD" localSheetId="9">#REF!</definedName>
    <definedName name="DOD">#REF!</definedName>
    <definedName name="DOD_12" localSheetId="9">#REF!</definedName>
    <definedName name="DOD_12">#REF!</definedName>
    <definedName name="DOD_34" localSheetId="9">#REF!</definedName>
    <definedName name="DOD_34">#REF!</definedName>
    <definedName name="DOD_50" localSheetId="9">#REF!</definedName>
    <definedName name="DOD_50">#REF!</definedName>
    <definedName name="Dodavka">#REF!</definedName>
    <definedName name="Dodavka0">#REF!</definedName>
    <definedName name="DPJ" localSheetId="9">#REF!</definedName>
    <definedName name="DPJ">#REF!</definedName>
    <definedName name="DPJ_12" localSheetId="9">#REF!</definedName>
    <definedName name="DPJ_12">#REF!</definedName>
    <definedName name="DPJ_34" localSheetId="9">#REF!</definedName>
    <definedName name="DPJ_34">#REF!</definedName>
    <definedName name="DPJ_50" localSheetId="9">#REF!</definedName>
    <definedName name="DPJ_50">#REF!</definedName>
    <definedName name="Est_copy_první" localSheetId="9">#REF!</definedName>
    <definedName name="Est_copy_první">#REF!</definedName>
    <definedName name="Est_poslední" localSheetId="9">#REF!</definedName>
    <definedName name="Est_poslední">#REF!</definedName>
    <definedName name="Est_první" localSheetId="9">#REF!</definedName>
    <definedName name="Est_první">#REF!</definedName>
    <definedName name="eur">#REF!</definedName>
    <definedName name="Excel_BuiltIn__FilterDatabase" localSheetId="9">'2.etapa R ZTI'!$A$1:$A$215</definedName>
    <definedName name="Excel_BuiltIn_Print_Area_1_1" localSheetId="9">#REF!</definedName>
    <definedName name="Excel_BuiltIn_Print_Area_1_1">#REF!</definedName>
    <definedName name="Excel_BuiltIn_Print_Area_1_1_1" localSheetId="9">#REF!</definedName>
    <definedName name="Excel_BuiltIn_Print_Area_1_1_1">#REF!</definedName>
    <definedName name="Excel_BuiltIn_Print_Area_2_1" localSheetId="9">#REF!</definedName>
    <definedName name="Excel_BuiltIn_Print_Area_2_1">#REF!</definedName>
    <definedName name="Excel_BuiltIn_Print_Area_3_1" localSheetId="9">#REF!</definedName>
    <definedName name="Excel_BuiltIn_Print_Area_3_1">#REF!</definedName>
    <definedName name="fakt">[6]App_6!#REF!</definedName>
    <definedName name="gbp">#REF!</definedName>
    <definedName name="Hlavička" localSheetId="9">[5]MaR!#REF!</definedName>
    <definedName name="Hlavička">[5]MaR!#REF!</definedName>
    <definedName name="Hlavička_2" localSheetId="9">[5]MaR!#REF!</definedName>
    <definedName name="Hlavička_2">[5]MaR!#REF!</definedName>
    <definedName name="HSV">#REF!</definedName>
    <definedName name="HSV0">#REF!</definedName>
    <definedName name="HZS">#REF!</definedName>
    <definedName name="HZS0">#REF!</definedName>
    <definedName name="chf">#REF!</definedName>
    <definedName name="Integr_poslední" localSheetId="9">#REF!</definedName>
    <definedName name="Integr_poslední">#REF!</definedName>
    <definedName name="Izolace_akustické" localSheetId="9">'[3]SO 11.1A Výkaz výměr'!#REF!</definedName>
    <definedName name="Izolace_akustické">'[3]SO 11.1A Výkaz výměr'!#REF!</definedName>
    <definedName name="Izolace_proti_vodě" localSheetId="9">'[3]SO 11.1A Výkaz výměr'!#REF!</definedName>
    <definedName name="Izolace_proti_vodě">'[3]SO 11.1A Výkaz výměr'!#REF!</definedName>
    <definedName name="JKSO">#REF!</definedName>
    <definedName name="k_6_ko">#REF!</definedName>
    <definedName name="k_6_sz">#REF!</definedName>
    <definedName name="k_8_ko">#REF!</definedName>
    <definedName name="k_8_sz">#REF!</definedName>
    <definedName name="Kod" localSheetId="9">#REF!</definedName>
    <definedName name="Kod">#REF!</definedName>
    <definedName name="Kod_2" localSheetId="9">#REF!</definedName>
    <definedName name="Kod_2">#REF!</definedName>
    <definedName name="Komunikace" localSheetId="9">'[3]SO 11.1A Výkaz výměr'!#REF!</definedName>
    <definedName name="Komunikace">'[3]SO 11.1A Výkaz výměr'!#REF!</definedName>
    <definedName name="Konstrukce_klempířské" localSheetId="9">'[3]SO 11.1A Výkaz výměr'!#REF!</definedName>
    <definedName name="Konstrukce_klempířské">'[3]SO 11.1A Výkaz výměr'!#REF!</definedName>
    <definedName name="Konstrukce_tesařské" localSheetId="9">'[4]SO 51.4 Výkaz výměr'!#REF!</definedName>
    <definedName name="Konstrukce_tesařské">'[4]SO 51.4 Výkaz výměr'!#REF!</definedName>
    <definedName name="Konstrukce_truhlářské" localSheetId="9">'[3]SO 11.1A Výkaz výměr'!#REF!</definedName>
    <definedName name="Konstrukce_truhlářské">'[3]SO 11.1A Výkaz výměr'!#REF!</definedName>
    <definedName name="Kovové_stavební_doplňkové_konstrukce" localSheetId="9">'[3]SO 11.1A Výkaz výměr'!#REF!</definedName>
    <definedName name="Kovové_stavební_doplňkové_konstrukce">'[3]SO 11.1A Výkaz výměr'!#REF!</definedName>
    <definedName name="kr_15">#REF!</definedName>
    <definedName name="kr_15_ła">#REF!</definedName>
    <definedName name="KSDK" localSheetId="9">'[4]SO 51.4 Výkaz výměr'!#REF!</definedName>
    <definedName name="KSDK">'[4]SO 51.4 Výkaz výměr'!#REF!</definedName>
    <definedName name="la">#REF!</definedName>
    <definedName name="Malby__tapety__nátěry__nástřiky" localSheetId="9">'[3]SO 11.1A Výkaz výměr'!#REF!</definedName>
    <definedName name="Malby__tapety__nátěry__nástřiky">'[3]SO 11.1A Výkaz výměr'!#REF!</definedName>
    <definedName name="MJ" localSheetId="9">#REF!</definedName>
    <definedName name="MJ">#REF!</definedName>
    <definedName name="MJ_12" localSheetId="9">#REF!</definedName>
    <definedName name="MJ_12">#REF!</definedName>
    <definedName name="MJ_34" localSheetId="9">#REF!</definedName>
    <definedName name="MJ_34">#REF!</definedName>
    <definedName name="MJ_50" localSheetId="9">#REF!</definedName>
    <definedName name="MJ_50">#REF!</definedName>
    <definedName name="MO" localSheetId="9">#REF!</definedName>
    <definedName name="MO">#REF!</definedName>
    <definedName name="MO_12" localSheetId="9">#REF!</definedName>
    <definedName name="MO_12">#REF!</definedName>
    <definedName name="MO_34" localSheetId="9">#REF!</definedName>
    <definedName name="MO_34">#REF!</definedName>
    <definedName name="MO_50" localSheetId="9">#REF!</definedName>
    <definedName name="MO_50">#REF!</definedName>
    <definedName name="MONT" localSheetId="9">#REF!</definedName>
    <definedName name="MONT">#REF!</definedName>
    <definedName name="MONT_12" localSheetId="9">#REF!</definedName>
    <definedName name="MONT_12">#REF!</definedName>
    <definedName name="MONT_34" localSheetId="9">#REF!</definedName>
    <definedName name="MONT_34">#REF!</definedName>
    <definedName name="MONT_50" localSheetId="9">#REF!</definedName>
    <definedName name="MONT_50">#REF!</definedName>
    <definedName name="Montaz0">#REF!</definedName>
    <definedName name="NazevDilu">#REF!</definedName>
    <definedName name="nazevobjektu">#REF!</definedName>
    <definedName name="nazevstavby">#REF!</definedName>
    <definedName name="_xlnm.Print_Titles" localSheetId="4">'1.etapa - Vytápění'!$25:$25</definedName>
    <definedName name="_xlnm.Print_Titles" localSheetId="5">'1.etapa - Vytápění-ZTI'!$22:$22</definedName>
    <definedName name="_xlnm.Print_Titles" localSheetId="6">'1.etapa R silnoproud'!$6:$7</definedName>
    <definedName name="_xlnm.Print_Titles" localSheetId="7">'1.etapa R slaboproud'!$8:$10</definedName>
    <definedName name="_xlnm.Print_Titles" localSheetId="3">'1.etapa R ZTI'!$4:$7</definedName>
    <definedName name="_xlnm.Print_Titles" localSheetId="12">'2.eta EL NNS-Vnitřní silnoproud'!$75:$75</definedName>
    <definedName name="_xlnm.Print_Titles" localSheetId="10">'2.etapa - Vytápění'!$25:$25</definedName>
    <definedName name="_xlnm.Print_Titles" localSheetId="13">'2.etapa EL- Vnitřní slabopr'!$52:$52</definedName>
    <definedName name="_xlnm.Print_Titles" localSheetId="11">'2.etapa HRJ - Jímací vedení'!$43:$43</definedName>
    <definedName name="_xlnm.Print_Titles" localSheetId="9">'2.etapa R ZTI'!$5:$7</definedName>
    <definedName name="_xlnm.Print_Titles" localSheetId="2">Položky!$3:$4</definedName>
    <definedName name="ob_8_30">#REF!</definedName>
    <definedName name="Objednatel">#REF!</definedName>
    <definedName name="Obklady_keramické" localSheetId="9">'[3]SO 11.1A Výkaz výměr'!#REF!</definedName>
    <definedName name="Obklady_keramické">'[3]SO 11.1A Výkaz výměr'!#REF!</definedName>
    <definedName name="_xlnm.Print_Area" localSheetId="4">'1.etapa - Vytápění'!$A$1:$K$175</definedName>
    <definedName name="_xlnm.Print_Area" localSheetId="5">'1.etapa - Vytápění-ZTI'!$A$1:$K$52</definedName>
    <definedName name="_xlnm.Print_Area" localSheetId="7">'1.etapa R slaboproud'!$A$1:$H$92</definedName>
    <definedName name="_xlnm.Print_Area" localSheetId="3">'1.etapa R ZTI'!$A$4:$H$67</definedName>
    <definedName name="_xlnm.Print_Area" localSheetId="12">'2.eta EL NNS-Vnitřní silnoproud'!$A$1:$K$281</definedName>
    <definedName name="_xlnm.Print_Area" localSheetId="10">'2.etapa - Vytápění'!$A$1:$K$103</definedName>
    <definedName name="_xlnm.Print_Area" localSheetId="13">'2.etapa EL- Vnitřní slabopr'!$A$1:$K$172</definedName>
    <definedName name="_xlnm.Print_Area" localSheetId="11">'2.etapa HRJ - Jímací vedení'!$A$1:$K$138</definedName>
    <definedName name="_xlnm.Print_Area" localSheetId="9">'2.etapa R ZTI'!$A$1:$H$65</definedName>
    <definedName name="OP" localSheetId="9">#REF!</definedName>
    <definedName name="OP">#REF!</definedName>
    <definedName name="OP_12" localSheetId="9">#REF!</definedName>
    <definedName name="OP_12">#REF!</definedName>
    <definedName name="OP_34" localSheetId="9">#REF!</definedName>
    <definedName name="OP_34">#REF!</definedName>
    <definedName name="OP_50" localSheetId="9">#REF!</definedName>
    <definedName name="OP_50">#REF!</definedName>
    <definedName name="Ostatní_výrobky" localSheetId="9">'[4]SO 51.4 Výkaz výměr'!#REF!</definedName>
    <definedName name="Ostatní_výrobky">'[4]SO 51.4 Výkaz výměr'!#REF!</definedName>
    <definedName name="Parametry" localSheetId="9">#REF!</definedName>
    <definedName name="Parametry">#REF!</definedName>
    <definedName name="pia">#REF!</definedName>
    <definedName name="PJ" localSheetId="9">#REF!</definedName>
    <definedName name="PJ">#REF!</definedName>
    <definedName name="PJ_12" localSheetId="9">#REF!</definedName>
    <definedName name="PJ_12">#REF!</definedName>
    <definedName name="PJ_34" localSheetId="9">#REF!</definedName>
    <definedName name="PJ_34">#REF!</definedName>
    <definedName name="PJ_50" localSheetId="9">#REF!</definedName>
    <definedName name="PJ_50">#REF!</definedName>
    <definedName name="pln">#REF!</definedName>
    <definedName name="PN" localSheetId="9">#REF!</definedName>
    <definedName name="PN">#REF!</definedName>
    <definedName name="PN_12" localSheetId="9">#REF!</definedName>
    <definedName name="PN_12">#REF!</definedName>
    <definedName name="PN_34" localSheetId="9">#REF!</definedName>
    <definedName name="PN_34">#REF!</definedName>
    <definedName name="PN_50" localSheetId="9">#REF!</definedName>
    <definedName name="PN_50">#REF!</definedName>
    <definedName name="PO" localSheetId="9">#REF!</definedName>
    <definedName name="PO">#REF!</definedName>
    <definedName name="PO_12" localSheetId="9">#REF!</definedName>
    <definedName name="PO_12">#REF!</definedName>
    <definedName name="PO_34" localSheetId="9">#REF!</definedName>
    <definedName name="PO_34">#REF!</definedName>
    <definedName name="PO_50" localSheetId="9">#REF!</definedName>
    <definedName name="PO_50">#REF!</definedName>
    <definedName name="PocetMJ">#REF!</definedName>
    <definedName name="Podhl" localSheetId="9">'[4]SO 51.4 Výkaz výměr'!#REF!</definedName>
    <definedName name="Podhl">'[4]SO 51.4 Výkaz výměr'!#REF!</definedName>
    <definedName name="Podhledy" localSheetId="9">'[3]SO 11.1A Výkaz výměr'!#REF!</definedName>
    <definedName name="Podhledy">'[3]SO 11.1A Výkaz výměr'!#REF!</definedName>
    <definedName name="podw">'[7]Rob. elektr.'!#REF!</definedName>
    <definedName name="poslední" localSheetId="9">#REF!</definedName>
    <definedName name="poslední">#REF!</definedName>
    <definedName name="Poznamka">#REF!</definedName>
    <definedName name="Projektant">#REF!</definedName>
    <definedName name="Přehled" localSheetId="9">#REF!</definedName>
    <definedName name="Přehled">#REF!</definedName>
    <definedName name="Přehled_2" localSheetId="9">#REF!</definedName>
    <definedName name="Přehled_2">#REF!</definedName>
    <definedName name="PSV">#REF!</definedName>
    <definedName name="PSV0">#REF!</definedName>
    <definedName name="q">[5]MaR!#REF!</definedName>
    <definedName name="QQ">#REF!</definedName>
    <definedName name="QQQ">#REF!</definedName>
    <definedName name="r_zie_dop">#REF!</definedName>
    <definedName name="r_zie_m">#REF!</definedName>
    <definedName name="r_zie_r">#REF!</definedName>
    <definedName name="Rekapitulace" localSheetId="9">#REF!</definedName>
    <definedName name="Rekapitulace">#REF!</definedName>
    <definedName name="REKAPITULACE_2" localSheetId="9">'[3]SO 11.1A Výkaz výměr'!#REF!</definedName>
    <definedName name="REKAPITULACE_2">'[3]SO 11.1A Výkaz výměr'!#REF!</definedName>
    <definedName name="rg">#REF!</definedName>
    <definedName name="Rok_nabídky" localSheetId="9">#REF!</definedName>
    <definedName name="Rok_nabídky">#REF!</definedName>
    <definedName name="Rok_nabídky_2" localSheetId="9">#REF!</definedName>
    <definedName name="Rok_nabídky_2">#REF!</definedName>
    <definedName name="Rozpočet" localSheetId="9">#REF!</definedName>
    <definedName name="Rozpočet">#REF!</definedName>
    <definedName name="s">'[3]SO 11.1A Výkaz výměr'!#REF!</definedName>
    <definedName name="Sádrokartonové_konstrukce" localSheetId="9">'[3]SO 11.1A Výkaz výměr'!#REF!</definedName>
    <definedName name="Sádrokartonové_konstrukce">'[3]SO 11.1A Výkaz výměr'!#REF!</definedName>
    <definedName name="SazbaDPH1">#REF!</definedName>
    <definedName name="SazbaDPH2">#REF!</definedName>
    <definedName name="SC" localSheetId="9">#REF!</definedName>
    <definedName name="SC">#REF!</definedName>
    <definedName name="SC_12" localSheetId="9">#REF!</definedName>
    <definedName name="SC_12">#REF!</definedName>
    <definedName name="SC_34" localSheetId="9">#REF!</definedName>
    <definedName name="SC_34">#REF!</definedName>
    <definedName name="SC_50" localSheetId="9">#REF!</definedName>
    <definedName name="SC_50">#REF!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SO_01_01__Příprava_území" localSheetId="9">#REF!</definedName>
    <definedName name="SO_01_01__Příprava_území">#REF!</definedName>
    <definedName name="SO_01_02_Vjezdy_a_výjezdy_na_staveniště" localSheetId="9">#REF!</definedName>
    <definedName name="SO_01_02_Vjezdy_a_výjezdy_na_staveniště">#REF!</definedName>
    <definedName name="SO_01_03_Vodovodní_přípojka_na_staveniště" localSheetId="9">#REF!</definedName>
    <definedName name="SO_01_03_Vodovodní_přípojka_na_staveniště">#REF!</definedName>
    <definedName name="SO_01_04_Kanalizační_přípojka_na_staveniště" localSheetId="9">#REF!</definedName>
    <definedName name="SO_01_04_Kanalizační_přípojka_na_staveniště">#REF!</definedName>
    <definedName name="SO_01_06_El._přípojka_pro_zařízení_staveniště" localSheetId="9">#REF!</definedName>
    <definedName name="SO_01_06_El._přípojka_pro_zařízení_staveniště">#REF!</definedName>
    <definedName name="SO_01_07_Telefonní_přípojka_staveniště" localSheetId="9">#REF!</definedName>
    <definedName name="SO_01_07_Telefonní_přípojka_staveniště">#REF!</definedName>
    <definedName name="SO_01_08_Ochrana_pěšího_provozu" localSheetId="9">#REF!</definedName>
    <definedName name="SO_01_08_Ochrana_pěšího_provozu">#REF!</definedName>
    <definedName name="SO_01_12_Ochrana_inž.sítí" localSheetId="9">#REF!</definedName>
    <definedName name="SO_01_12_Ochrana_inž.sítí">#REF!</definedName>
    <definedName name="SO_01_20_Rekonstrukce_v_odstavných_kolejích" localSheetId="9">#REF!</definedName>
    <definedName name="SO_01_20_Rekonstrukce_v_odstavných_kolejích">#REF!</definedName>
    <definedName name="SO_01_21_Hloubené_tunely" localSheetId="9">#REF!</definedName>
    <definedName name="SO_01_21_Hloubené_tunely">#REF!</definedName>
    <definedName name="SO_04_22_Hloubené_tunely_v_ul._Trojská" localSheetId="9">#REF!</definedName>
    <definedName name="SO_04_22_Hloubené_tunely_v_ul._Trojská">#REF!</definedName>
    <definedName name="SO_05_21__Stanice_Kobylisy" localSheetId="9">#REF!</definedName>
    <definedName name="SO_05_21__Stanice_Kobylisy">#REF!</definedName>
    <definedName name="SO_06_21_Jednokolejné_tunely_před_st._Kobylisy" localSheetId="9">#REF!</definedName>
    <definedName name="SO_06_21_Jednokolejné_tunely_před_st._Kobylisy">#REF!</definedName>
    <definedName name="SO_06_26_Ražená_HGB_v_km_14_960_L.K." localSheetId="9">#REF!</definedName>
    <definedName name="SO_06_26_Ražená_HGB_v_km_14_960_L.K.">#REF!</definedName>
    <definedName name="SO_07_91_Větrací_objekty" localSheetId="9">#REF!</definedName>
    <definedName name="SO_07_91_Větrací_objekty">#REF!</definedName>
    <definedName name="Specifikace" localSheetId="9">#REF!</definedName>
    <definedName name="Specifikace">#REF!</definedName>
    <definedName name="Specifikace_2" localSheetId="9">#REF!</definedName>
    <definedName name="Specifikace_2">#REF!</definedName>
    <definedName name="Spodek" localSheetId="9">#REF!</definedName>
    <definedName name="Spodek">#REF!</definedName>
    <definedName name="SWnákup" localSheetId="9">#REF!</definedName>
    <definedName name="SWnákup">#REF!</definedName>
    <definedName name="SWprodej" localSheetId="9">#REF!</definedName>
    <definedName name="SWprodej">#REF!</definedName>
    <definedName name="sz_be">#REF!</definedName>
    <definedName name="sz_ma">#REF!</definedName>
    <definedName name="sz_pf">#REF!</definedName>
    <definedName name="sz_sc">#REF!</definedName>
    <definedName name="sz_sch">#REF!</definedName>
    <definedName name="sz_so">#REF!</definedName>
    <definedName name="sz_sp">#REF!</definedName>
    <definedName name="sz_st">#REF!</definedName>
    <definedName name="T1_12" localSheetId="9">#REF!</definedName>
    <definedName name="T1_12">#REF!</definedName>
    <definedName name="T1_34" localSheetId="9">#REF!</definedName>
    <definedName name="T1_34">#REF!</definedName>
    <definedName name="T1_50" localSheetId="9">#REF!</definedName>
    <definedName name="T1_50">#REF!</definedName>
    <definedName name="tłu">#REF!</definedName>
    <definedName name="Typ">([5]MaR!$C$151:$C$161,[5]MaR!$C$44:$C$143)</definedName>
    <definedName name="Typ_2">([5]MaR!$C$151:$C$161,[5]MaR!$C$44:$C$143)</definedName>
    <definedName name="u">'[8]Roboty sanitarne'!#REF!</definedName>
    <definedName name="usd">#REF!</definedName>
    <definedName name="Vodorovné_konstrukce" localSheetId="9">'[4]SO 51.4 Výkaz výměr'!#REF!</definedName>
    <definedName name="Vodorovné_konstrukce">'[4]SO 51.4 Výkaz výměr'!#REF!</definedName>
    <definedName name="VRN">#REF!</definedName>
    <definedName name="VRNKc">#REF!</definedName>
    <definedName name="VRNnazev">#REF!</definedName>
    <definedName name="VRNproc">#REF!</definedName>
    <definedName name="VRNzakl">#REF!</definedName>
    <definedName name="VZT" localSheetId="9">#REF!</definedName>
    <definedName name="VZT">#REF!</definedName>
    <definedName name="W">#REF!</definedName>
    <definedName name="WW">#REF!</definedName>
    <definedName name="WWW">#REF!</definedName>
    <definedName name="WWWWWW">#REF!</definedName>
    <definedName name="WWWWWWWW">#REF!</definedName>
    <definedName name="z">'[4]SO 51.4 Výkaz výměr'!#REF!</definedName>
    <definedName name="Zakazka">#REF!</definedName>
    <definedName name="Zaklad22">#REF!</definedName>
    <definedName name="Zaklad5">#REF!</definedName>
    <definedName name="Základy" localSheetId="9">'[4]SO 51.4 Výkaz výměr'!#REF!</definedName>
    <definedName name="Základy">'[4]SO 51.4 Výkaz výměr'!#REF!</definedName>
    <definedName name="zb">#REF!</definedName>
    <definedName name="zb_be">#REF!</definedName>
    <definedName name="zb_la">#REF!</definedName>
    <definedName name="zb_ła">#REF!</definedName>
    <definedName name="zb_ma">#REF!</definedName>
    <definedName name="zb_pf">#REF!</definedName>
    <definedName name="zb_rg">#REF!</definedName>
    <definedName name="zb_sc">#REF!</definedName>
    <definedName name="zb_sch">#REF!</definedName>
    <definedName name="zb_sp">#REF!</definedName>
    <definedName name="zb_st">#REF!</definedName>
    <definedName name="zb_stop">#REF!</definedName>
    <definedName name="Zemní_práce" localSheetId="9">'[4]SO 51.4 Výkaz výměr'!#REF!</definedName>
    <definedName name="Zemní_práce">'[4]SO 51.4 Výkaz výměr'!#REF!</definedName>
    <definedName name="Zhotovitel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179" i="3" l="1"/>
  <c r="H1179" i="3"/>
  <c r="J1179" i="3" s="1"/>
  <c r="N1087" i="3"/>
  <c r="N1163" i="3"/>
  <c r="H1163" i="3"/>
  <c r="J1163" i="3" s="1"/>
  <c r="F17" i="7" l="1"/>
  <c r="F227" i="7" l="1"/>
  <c r="AZ170" i="14" l="1"/>
  <c r="AZ169" i="14" s="1"/>
  <c r="J169" i="14" s="1"/>
  <c r="J43" i="14" s="1"/>
  <c r="AX170" i="14"/>
  <c r="AW170" i="14"/>
  <c r="AV170" i="14"/>
  <c r="AT170" i="14"/>
  <c r="J170" i="14"/>
  <c r="AU170" i="14" s="1"/>
  <c r="AZ168" i="14"/>
  <c r="AX168" i="14"/>
  <c r="AW168" i="14"/>
  <c r="AV168" i="14"/>
  <c r="AU168" i="14"/>
  <c r="AT168" i="14"/>
  <c r="J168" i="14"/>
  <c r="AZ167" i="14"/>
  <c r="AX167" i="14"/>
  <c r="AW167" i="14"/>
  <c r="AV167" i="14"/>
  <c r="AU167" i="14"/>
  <c r="AT167" i="14"/>
  <c r="J167" i="14"/>
  <c r="AZ165" i="14"/>
  <c r="AZ164" i="14" s="1"/>
  <c r="J164" i="14" s="1"/>
  <c r="J41" i="14" s="1"/>
  <c r="AX165" i="14"/>
  <c r="AW165" i="14"/>
  <c r="AV165" i="14"/>
  <c r="AT165" i="14"/>
  <c r="J165" i="14"/>
  <c r="AU165" i="14" s="1"/>
  <c r="AZ163" i="14"/>
  <c r="AZ162" i="14" s="1"/>
  <c r="AX163" i="14"/>
  <c r="AW163" i="14"/>
  <c r="AV163" i="14"/>
  <c r="AU163" i="14"/>
  <c r="AT163" i="14"/>
  <c r="J163" i="14"/>
  <c r="AZ160" i="14"/>
  <c r="AZ159" i="14" s="1"/>
  <c r="J159" i="14" s="1"/>
  <c r="J38" i="14" s="1"/>
  <c r="AX160" i="14"/>
  <c r="AW160" i="14"/>
  <c r="AV160" i="14"/>
  <c r="AU160" i="14"/>
  <c r="AT160" i="14"/>
  <c r="J160" i="14"/>
  <c r="AZ158" i="14"/>
  <c r="AZ157" i="14" s="1"/>
  <c r="J157" i="14" s="1"/>
  <c r="J37" i="14" s="1"/>
  <c r="AX158" i="14"/>
  <c r="AW158" i="14"/>
  <c r="AV158" i="14"/>
  <c r="AT158" i="14"/>
  <c r="J158" i="14"/>
  <c r="AU158" i="14" s="1"/>
  <c r="AZ156" i="14"/>
  <c r="AX156" i="14"/>
  <c r="AW156" i="14"/>
  <c r="AV156" i="14"/>
  <c r="AU156" i="14"/>
  <c r="AT156" i="14"/>
  <c r="J156" i="14"/>
  <c r="AZ155" i="14"/>
  <c r="AX155" i="14"/>
  <c r="AW155" i="14"/>
  <c r="AV155" i="14"/>
  <c r="AU155" i="14"/>
  <c r="AT155" i="14"/>
  <c r="J155" i="14"/>
  <c r="AZ154" i="14"/>
  <c r="AX154" i="14"/>
  <c r="AW154" i="14"/>
  <c r="AV154" i="14"/>
  <c r="AU154" i="14"/>
  <c r="AT154" i="14"/>
  <c r="J154" i="14"/>
  <c r="AZ153" i="14"/>
  <c r="AX153" i="14"/>
  <c r="AW153" i="14"/>
  <c r="AV153" i="14"/>
  <c r="AU153" i="14"/>
  <c r="AT153" i="14"/>
  <c r="J153" i="14"/>
  <c r="AZ152" i="14"/>
  <c r="AX152" i="14"/>
  <c r="AW152" i="14"/>
  <c r="AV152" i="14"/>
  <c r="AU152" i="14"/>
  <c r="AT152" i="14"/>
  <c r="J152" i="14"/>
  <c r="AZ151" i="14"/>
  <c r="AX151" i="14"/>
  <c r="AW151" i="14"/>
  <c r="AV151" i="14"/>
  <c r="AU151" i="14"/>
  <c r="AT151" i="14"/>
  <c r="J151" i="14"/>
  <c r="AZ150" i="14"/>
  <c r="AX150" i="14"/>
  <c r="AW150" i="14"/>
  <c r="AV150" i="14"/>
  <c r="AU150" i="14"/>
  <c r="AT150" i="14"/>
  <c r="J150" i="14"/>
  <c r="AZ149" i="14"/>
  <c r="AX149" i="14"/>
  <c r="AW149" i="14"/>
  <c r="AV149" i="14"/>
  <c r="AU149" i="14"/>
  <c r="AT149" i="14"/>
  <c r="J149" i="14"/>
  <c r="AZ148" i="14"/>
  <c r="AX148" i="14"/>
  <c r="AW148" i="14"/>
  <c r="AV148" i="14"/>
  <c r="AU148" i="14"/>
  <c r="AT148" i="14"/>
  <c r="J148" i="14"/>
  <c r="AZ147" i="14"/>
  <c r="AX147" i="14"/>
  <c r="AW147" i="14"/>
  <c r="AV147" i="14"/>
  <c r="AU147" i="14"/>
  <c r="AT147" i="14"/>
  <c r="J147" i="14"/>
  <c r="AZ145" i="14"/>
  <c r="AX145" i="14"/>
  <c r="AW145" i="14"/>
  <c r="AV145" i="14"/>
  <c r="AT145" i="14"/>
  <c r="J145" i="14"/>
  <c r="AU145" i="14" s="1"/>
  <c r="AZ144" i="14"/>
  <c r="AX144" i="14"/>
  <c r="AW144" i="14"/>
  <c r="AV144" i="14"/>
  <c r="AT144" i="14"/>
  <c r="J144" i="14"/>
  <c r="AU144" i="14" s="1"/>
  <c r="AZ143" i="14"/>
  <c r="AX143" i="14"/>
  <c r="AW143" i="14"/>
  <c r="AV143" i="14"/>
  <c r="AT143" i="14"/>
  <c r="J143" i="14"/>
  <c r="AU143" i="14" s="1"/>
  <c r="AZ142" i="14"/>
  <c r="AX142" i="14"/>
  <c r="AW142" i="14"/>
  <c r="AV142" i="14"/>
  <c r="AT142" i="14"/>
  <c r="J142" i="14"/>
  <c r="AU142" i="14" s="1"/>
  <c r="AZ141" i="14"/>
  <c r="AX141" i="14"/>
  <c r="AW141" i="14"/>
  <c r="AV141" i="14"/>
  <c r="AT141" i="14"/>
  <c r="J141" i="14"/>
  <c r="AU141" i="14" s="1"/>
  <c r="AZ140" i="14"/>
  <c r="AX140" i="14"/>
  <c r="AW140" i="14"/>
  <c r="AV140" i="14"/>
  <c r="AT140" i="14"/>
  <c r="J140" i="14"/>
  <c r="AU140" i="14" s="1"/>
  <c r="AZ139" i="14"/>
  <c r="AX139" i="14"/>
  <c r="AW139" i="14"/>
  <c r="AV139" i="14"/>
  <c r="AT139" i="14"/>
  <c r="J139" i="14"/>
  <c r="AU139" i="14" s="1"/>
  <c r="AZ138" i="14"/>
  <c r="AX138" i="14"/>
  <c r="AW138" i="14"/>
  <c r="AV138" i="14"/>
  <c r="AT138" i="14"/>
  <c r="J138" i="14"/>
  <c r="AU138" i="14" s="1"/>
  <c r="AZ137" i="14"/>
  <c r="AX137" i="14"/>
  <c r="AW137" i="14"/>
  <c r="AV137" i="14"/>
  <c r="AT137" i="14"/>
  <c r="J137" i="14"/>
  <c r="AU137" i="14" s="1"/>
  <c r="AZ136" i="14"/>
  <c r="J136" i="14" s="1"/>
  <c r="J35" i="14" s="1"/>
  <c r="AZ135" i="14"/>
  <c r="AX135" i="14"/>
  <c r="AW135" i="14"/>
  <c r="AV135" i="14"/>
  <c r="AU135" i="14"/>
  <c r="AT135" i="14"/>
  <c r="J135" i="14"/>
  <c r="AZ134" i="14"/>
  <c r="AX134" i="14"/>
  <c r="AW134" i="14"/>
  <c r="AV134" i="14"/>
  <c r="AU134" i="14"/>
  <c r="AT134" i="14"/>
  <c r="J134" i="14"/>
  <c r="AZ133" i="14"/>
  <c r="AX133" i="14"/>
  <c r="AW133" i="14"/>
  <c r="AV133" i="14"/>
  <c r="AU133" i="14"/>
  <c r="AT133" i="14"/>
  <c r="J133" i="14"/>
  <c r="AZ130" i="14"/>
  <c r="AX130" i="14"/>
  <c r="AW130" i="14"/>
  <c r="AV130" i="14"/>
  <c r="AU130" i="14"/>
  <c r="AT130" i="14"/>
  <c r="J130" i="14"/>
  <c r="AZ129" i="14"/>
  <c r="AX129" i="14"/>
  <c r="AW129" i="14"/>
  <c r="AV129" i="14"/>
  <c r="AU129" i="14"/>
  <c r="AT129" i="14"/>
  <c r="J129" i="14"/>
  <c r="AZ127" i="14"/>
  <c r="AX127" i="14"/>
  <c r="AW127" i="14"/>
  <c r="AV127" i="14"/>
  <c r="AT127" i="14"/>
  <c r="J127" i="14"/>
  <c r="AU127" i="14" s="1"/>
  <c r="AZ126" i="14"/>
  <c r="AX126" i="14"/>
  <c r="AW126" i="14"/>
  <c r="AV126" i="14"/>
  <c r="AT126" i="14"/>
  <c r="J126" i="14"/>
  <c r="AU126" i="14" s="1"/>
  <c r="AZ124" i="14"/>
  <c r="AX124" i="14"/>
  <c r="AW124" i="14"/>
  <c r="AV124" i="14"/>
  <c r="AU124" i="14"/>
  <c r="AT124" i="14"/>
  <c r="J124" i="14"/>
  <c r="AZ123" i="14"/>
  <c r="AZ122" i="14" s="1"/>
  <c r="J122" i="14" s="1"/>
  <c r="J30" i="14" s="1"/>
  <c r="AX123" i="14"/>
  <c r="AW123" i="14"/>
  <c r="AV123" i="14"/>
  <c r="AU123" i="14"/>
  <c r="AT123" i="14"/>
  <c r="J123" i="14"/>
  <c r="AZ121" i="14"/>
  <c r="AX121" i="14"/>
  <c r="AW121" i="14"/>
  <c r="AV121" i="14"/>
  <c r="AT121" i="14"/>
  <c r="J121" i="14"/>
  <c r="AU121" i="14" s="1"/>
  <c r="AZ120" i="14"/>
  <c r="AZ119" i="14" s="1"/>
  <c r="J119" i="14" s="1"/>
  <c r="J29" i="14" s="1"/>
  <c r="AX120" i="14"/>
  <c r="AW120" i="14"/>
  <c r="AV120" i="14"/>
  <c r="AT120" i="14"/>
  <c r="J120" i="14"/>
  <c r="AU120" i="14" s="1"/>
  <c r="AZ118" i="14"/>
  <c r="AZ117" i="14" s="1"/>
  <c r="J117" i="14" s="1"/>
  <c r="J28" i="14" s="1"/>
  <c r="AX118" i="14"/>
  <c r="AW118" i="14"/>
  <c r="AV118" i="14"/>
  <c r="AU118" i="14"/>
  <c r="AT118" i="14"/>
  <c r="J118" i="14"/>
  <c r="AZ116" i="14"/>
  <c r="AX116" i="14"/>
  <c r="AW116" i="14"/>
  <c r="AV116" i="14"/>
  <c r="AT116" i="14"/>
  <c r="J116" i="14"/>
  <c r="AU116" i="14" s="1"/>
  <c r="AZ115" i="14"/>
  <c r="J115" i="14" s="1"/>
  <c r="J27" i="14" s="1"/>
  <c r="AZ114" i="14"/>
  <c r="AZ113" i="14" s="1"/>
  <c r="J113" i="14" s="1"/>
  <c r="J26" i="14" s="1"/>
  <c r="AX114" i="14"/>
  <c r="AW114" i="14"/>
  <c r="AV114" i="14"/>
  <c r="AU114" i="14"/>
  <c r="AT114" i="14"/>
  <c r="J114" i="14"/>
  <c r="AZ112" i="14"/>
  <c r="AX112" i="14"/>
  <c r="AW112" i="14"/>
  <c r="AV112" i="14"/>
  <c r="AT112" i="14"/>
  <c r="J112" i="14"/>
  <c r="AU112" i="14" s="1"/>
  <c r="AZ111" i="14"/>
  <c r="AX111" i="14"/>
  <c r="AW111" i="14"/>
  <c r="AV111" i="14"/>
  <c r="AT111" i="14"/>
  <c r="J111" i="14"/>
  <c r="AU111" i="14" s="1"/>
  <c r="AZ109" i="14"/>
  <c r="AX109" i="14"/>
  <c r="AW109" i="14"/>
  <c r="AV109" i="14"/>
  <c r="AU109" i="14"/>
  <c r="AT109" i="14"/>
  <c r="J109" i="14"/>
  <c r="AZ108" i="14"/>
  <c r="AX108" i="14"/>
  <c r="AW108" i="14"/>
  <c r="AV108" i="14"/>
  <c r="AT108" i="14"/>
  <c r="J108" i="14"/>
  <c r="AU108" i="14" s="1"/>
  <c r="AZ107" i="14"/>
  <c r="AX107" i="14"/>
  <c r="AW107" i="14"/>
  <c r="AV107" i="14"/>
  <c r="AU107" i="14"/>
  <c r="AT107" i="14"/>
  <c r="J107" i="14"/>
  <c r="AZ106" i="14"/>
  <c r="AX106" i="14"/>
  <c r="AW106" i="14"/>
  <c r="AV106" i="14"/>
  <c r="AT106" i="14"/>
  <c r="J106" i="14"/>
  <c r="AU106" i="14" s="1"/>
  <c r="AZ105" i="14"/>
  <c r="AX105" i="14"/>
  <c r="AW105" i="14"/>
  <c r="AV105" i="14"/>
  <c r="AU105" i="14"/>
  <c r="AT105" i="14"/>
  <c r="J105" i="14"/>
  <c r="AZ103" i="14"/>
  <c r="AX103" i="14"/>
  <c r="AW103" i="14"/>
  <c r="AV103" i="14"/>
  <c r="AT103" i="14"/>
  <c r="J103" i="14"/>
  <c r="AU103" i="14" s="1"/>
  <c r="AZ102" i="14"/>
  <c r="AX102" i="14"/>
  <c r="AW102" i="14"/>
  <c r="AV102" i="14"/>
  <c r="AT102" i="14"/>
  <c r="J102" i="14"/>
  <c r="AU102" i="14" s="1"/>
  <c r="AZ101" i="14"/>
  <c r="J101" i="14" s="1"/>
  <c r="J23" i="14" s="1"/>
  <c r="AZ100" i="14"/>
  <c r="AX100" i="14"/>
  <c r="AW100" i="14"/>
  <c r="AV100" i="14"/>
  <c r="AU100" i="14"/>
  <c r="AT100" i="14"/>
  <c r="J100" i="14"/>
  <c r="AZ99" i="14"/>
  <c r="AX99" i="14"/>
  <c r="AW99" i="14"/>
  <c r="AV99" i="14"/>
  <c r="AT99" i="14"/>
  <c r="J99" i="14"/>
  <c r="AU99" i="14" s="1"/>
  <c r="AZ98" i="14"/>
  <c r="AX98" i="14"/>
  <c r="AW98" i="14"/>
  <c r="AV98" i="14"/>
  <c r="AU98" i="14"/>
  <c r="AT98" i="14"/>
  <c r="J98" i="14"/>
  <c r="AZ96" i="14"/>
  <c r="AX96" i="14"/>
  <c r="AW96" i="14"/>
  <c r="AV96" i="14"/>
  <c r="AT96" i="14"/>
  <c r="J96" i="14"/>
  <c r="AU96" i="14" s="1"/>
  <c r="AZ95" i="14"/>
  <c r="AX95" i="14"/>
  <c r="AW95" i="14"/>
  <c r="AV95" i="14"/>
  <c r="AT95" i="14"/>
  <c r="J95" i="14"/>
  <c r="AU95" i="14" s="1"/>
  <c r="AZ94" i="14"/>
  <c r="AX94" i="14"/>
  <c r="AW94" i="14"/>
  <c r="AV94" i="14"/>
  <c r="AT94" i="14"/>
  <c r="J94" i="14"/>
  <c r="AU94" i="14" s="1"/>
  <c r="AZ92" i="14"/>
  <c r="AX92" i="14"/>
  <c r="AW92" i="14"/>
  <c r="AV92" i="14"/>
  <c r="AT92" i="14"/>
  <c r="J92" i="14"/>
  <c r="AU92" i="14" s="1"/>
  <c r="AZ91" i="14"/>
  <c r="AX91" i="14"/>
  <c r="AW91" i="14"/>
  <c r="AV91" i="14"/>
  <c r="AU91" i="14"/>
  <c r="AT91" i="14"/>
  <c r="J91" i="14"/>
  <c r="AZ90" i="14"/>
  <c r="AZ89" i="14" s="1"/>
  <c r="J89" i="14" s="1"/>
  <c r="J20" i="14" s="1"/>
  <c r="AX90" i="14"/>
  <c r="AW90" i="14"/>
  <c r="AV90" i="14"/>
  <c r="AT90" i="14"/>
  <c r="J90" i="14"/>
  <c r="AU90" i="14" s="1"/>
  <c r="AZ88" i="14"/>
  <c r="AX88" i="14"/>
  <c r="AW88" i="14"/>
  <c r="AV88" i="14"/>
  <c r="AT88" i="14"/>
  <c r="J88" i="14"/>
  <c r="AU88" i="14" s="1"/>
  <c r="AZ87" i="14"/>
  <c r="AX87" i="14"/>
  <c r="AW87" i="14"/>
  <c r="AV87" i="14"/>
  <c r="AT87" i="14"/>
  <c r="J87" i="14"/>
  <c r="AU87" i="14" s="1"/>
  <c r="AZ85" i="14"/>
  <c r="AX85" i="14"/>
  <c r="AW85" i="14"/>
  <c r="AV85" i="14"/>
  <c r="AT85" i="14"/>
  <c r="J85" i="14"/>
  <c r="AU85" i="14" s="1"/>
  <c r="AZ84" i="14"/>
  <c r="AX84" i="14"/>
  <c r="AW84" i="14"/>
  <c r="AV84" i="14"/>
  <c r="AU84" i="14"/>
  <c r="AT84" i="14"/>
  <c r="J84" i="14"/>
  <c r="AZ82" i="14"/>
  <c r="AX82" i="14"/>
  <c r="AW82" i="14"/>
  <c r="AV82" i="14"/>
  <c r="AT82" i="14"/>
  <c r="J82" i="14"/>
  <c r="AU82" i="14" s="1"/>
  <c r="AZ81" i="14"/>
  <c r="AX81" i="14"/>
  <c r="AW81" i="14"/>
  <c r="AV81" i="14"/>
  <c r="AT81" i="14"/>
  <c r="J81" i="14"/>
  <c r="AU81" i="14" s="1"/>
  <c r="AZ79" i="14"/>
  <c r="AX79" i="14"/>
  <c r="AW79" i="14"/>
  <c r="AV79" i="14"/>
  <c r="AU79" i="14"/>
  <c r="AT79" i="14"/>
  <c r="J79" i="14"/>
  <c r="AZ78" i="14"/>
  <c r="AX78" i="14"/>
  <c r="AW78" i="14"/>
  <c r="AV78" i="14"/>
  <c r="AT78" i="14"/>
  <c r="J78" i="14"/>
  <c r="AU78" i="14" s="1"/>
  <c r="AZ77" i="14"/>
  <c r="AX77" i="14"/>
  <c r="AW77" i="14"/>
  <c r="AV77" i="14"/>
  <c r="AU77" i="14"/>
  <c r="AT77" i="14"/>
  <c r="J77" i="14"/>
  <c r="AZ75" i="14"/>
  <c r="AX75" i="14"/>
  <c r="AW75" i="14"/>
  <c r="AV75" i="14"/>
  <c r="AT75" i="14"/>
  <c r="J75" i="14"/>
  <c r="AU75" i="14" s="1"/>
  <c r="AZ74" i="14"/>
  <c r="AX74" i="14"/>
  <c r="AW74" i="14"/>
  <c r="AV74" i="14"/>
  <c r="AT74" i="14"/>
  <c r="J74" i="14"/>
  <c r="AU74" i="14" s="1"/>
  <c r="AZ73" i="14"/>
  <c r="AX73" i="14"/>
  <c r="AW73" i="14"/>
  <c r="AV73" i="14"/>
  <c r="AT73" i="14"/>
  <c r="J73" i="14"/>
  <c r="AU73" i="14" s="1"/>
  <c r="AZ72" i="14"/>
  <c r="AX72" i="14"/>
  <c r="AW72" i="14"/>
  <c r="AV72" i="14"/>
  <c r="AT72" i="14"/>
  <c r="J72" i="14"/>
  <c r="AU72" i="14" s="1"/>
  <c r="AZ71" i="14"/>
  <c r="J71" i="14" s="1"/>
  <c r="J15" i="14" s="1"/>
  <c r="AZ70" i="14"/>
  <c r="AX70" i="14"/>
  <c r="AW70" i="14"/>
  <c r="AV70" i="14"/>
  <c r="AU70" i="14"/>
  <c r="AT70" i="14"/>
  <c r="J70" i="14"/>
  <c r="AZ69" i="14"/>
  <c r="AX69" i="14"/>
  <c r="AW69" i="14"/>
  <c r="AV69" i="14"/>
  <c r="AT69" i="14"/>
  <c r="J69" i="14"/>
  <c r="AU69" i="14" s="1"/>
  <c r="AZ67" i="14"/>
  <c r="AX67" i="14"/>
  <c r="AW67" i="14"/>
  <c r="AV67" i="14"/>
  <c r="AT67" i="14"/>
  <c r="J67" i="14"/>
  <c r="AU67" i="14" s="1"/>
  <c r="AZ66" i="14"/>
  <c r="AX66" i="14"/>
  <c r="AW66" i="14"/>
  <c r="AV66" i="14"/>
  <c r="AT66" i="14"/>
  <c r="J66" i="14"/>
  <c r="AU66" i="14" s="1"/>
  <c r="AZ64" i="14"/>
  <c r="AX64" i="14"/>
  <c r="AW64" i="14"/>
  <c r="AV64" i="14"/>
  <c r="AT64" i="14"/>
  <c r="J64" i="14"/>
  <c r="AU64" i="14" s="1"/>
  <c r="AZ63" i="14"/>
  <c r="AX63" i="14"/>
  <c r="AW63" i="14"/>
  <c r="AV63" i="14"/>
  <c r="AU63" i="14"/>
  <c r="AT63" i="14"/>
  <c r="J63" i="14"/>
  <c r="AZ62" i="14"/>
  <c r="AX62" i="14"/>
  <c r="AW62" i="14"/>
  <c r="AV62" i="14"/>
  <c r="AT62" i="14"/>
  <c r="J62" i="14"/>
  <c r="AU62" i="14" s="1"/>
  <c r="AZ61" i="14"/>
  <c r="AX61" i="14"/>
  <c r="AW61" i="14"/>
  <c r="AV61" i="14"/>
  <c r="AU61" i="14"/>
  <c r="AT61" i="14"/>
  <c r="J61" i="14"/>
  <c r="AZ60" i="14"/>
  <c r="AX60" i="14"/>
  <c r="AW60" i="14"/>
  <c r="AV60" i="14"/>
  <c r="AT60" i="14"/>
  <c r="J60" i="14"/>
  <c r="AU60" i="14" s="1"/>
  <c r="AZ59" i="14"/>
  <c r="AX59" i="14"/>
  <c r="AW59" i="14"/>
  <c r="AV59" i="14"/>
  <c r="AU59" i="14"/>
  <c r="AT59" i="14"/>
  <c r="J59" i="14"/>
  <c r="AZ57" i="14"/>
  <c r="AZ55" i="14" s="1"/>
  <c r="J55" i="14" s="1"/>
  <c r="J11" i="14" s="1"/>
  <c r="AX57" i="14"/>
  <c r="AW57" i="14"/>
  <c r="AV57" i="14"/>
  <c r="AT57" i="14"/>
  <c r="J57" i="14"/>
  <c r="AU57" i="14" s="1"/>
  <c r="AZ56" i="14"/>
  <c r="AX56" i="14"/>
  <c r="AW56" i="14"/>
  <c r="AV56" i="14"/>
  <c r="AT56" i="14"/>
  <c r="J56" i="14"/>
  <c r="AU56" i="14" s="1"/>
  <c r="J79" i="13"/>
  <c r="AV79" i="13"/>
  <c r="AW79" i="13"/>
  <c r="AX79" i="13"/>
  <c r="AY79" i="13"/>
  <c r="AZ79" i="13"/>
  <c r="BB79" i="13"/>
  <c r="J80" i="13"/>
  <c r="AV80" i="13"/>
  <c r="AW80" i="13"/>
  <c r="AX80" i="13"/>
  <c r="AY80" i="13"/>
  <c r="AZ80" i="13"/>
  <c r="BB80" i="13"/>
  <c r="J82" i="13"/>
  <c r="AW82" i="13" s="1"/>
  <c r="AV82" i="13"/>
  <c r="AX82" i="13"/>
  <c r="AY82" i="13"/>
  <c r="AZ82" i="13"/>
  <c r="BB82" i="13"/>
  <c r="J83" i="13"/>
  <c r="AW83" i="13" s="1"/>
  <c r="AV83" i="13"/>
  <c r="AX83" i="13"/>
  <c r="AY83" i="13"/>
  <c r="AZ83" i="13"/>
  <c r="BB83" i="13"/>
  <c r="J84" i="13"/>
  <c r="AW84" i="13" s="1"/>
  <c r="AV84" i="13"/>
  <c r="AX84" i="13"/>
  <c r="AY84" i="13"/>
  <c r="AZ84" i="13"/>
  <c r="BB84" i="13"/>
  <c r="J86" i="13"/>
  <c r="AV86" i="13"/>
  <c r="AW86" i="13"/>
  <c r="AX86" i="13"/>
  <c r="AY86" i="13"/>
  <c r="AZ86" i="13"/>
  <c r="BB86" i="13"/>
  <c r="J87" i="13"/>
  <c r="AV87" i="13"/>
  <c r="AW87" i="13"/>
  <c r="AX87" i="13"/>
  <c r="AY87" i="13"/>
  <c r="AZ87" i="13"/>
  <c r="BB87" i="13"/>
  <c r="J88" i="13"/>
  <c r="AV88" i="13"/>
  <c r="AW88" i="13"/>
  <c r="AX88" i="13"/>
  <c r="AY88" i="13"/>
  <c r="AZ88" i="13"/>
  <c r="BB88" i="13"/>
  <c r="J90" i="13"/>
  <c r="AW90" i="13" s="1"/>
  <c r="AV90" i="13"/>
  <c r="AX90" i="13"/>
  <c r="AY90" i="13"/>
  <c r="AZ90" i="13"/>
  <c r="BB90" i="13"/>
  <c r="J91" i="13"/>
  <c r="AW91" i="13" s="1"/>
  <c r="AV91" i="13"/>
  <c r="AX91" i="13"/>
  <c r="AY91" i="13"/>
  <c r="AZ91" i="13"/>
  <c r="BB91" i="13"/>
  <c r="J93" i="13"/>
  <c r="AV93" i="13"/>
  <c r="AW93" i="13"/>
  <c r="AX93" i="13"/>
  <c r="AY93" i="13"/>
  <c r="AZ93" i="13"/>
  <c r="BB93" i="13"/>
  <c r="J94" i="13"/>
  <c r="AV94" i="13"/>
  <c r="AW94" i="13"/>
  <c r="AX94" i="13"/>
  <c r="AY94" i="13"/>
  <c r="AZ94" i="13"/>
  <c r="BB94" i="13"/>
  <c r="J96" i="13"/>
  <c r="AW96" i="13" s="1"/>
  <c r="AV96" i="13"/>
  <c r="AX96" i="13"/>
  <c r="AY96" i="13"/>
  <c r="AZ96" i="13"/>
  <c r="BB96" i="13"/>
  <c r="BB95" i="13" s="1"/>
  <c r="J95" i="13" s="1"/>
  <c r="J16" i="13" s="1"/>
  <c r="J97" i="13"/>
  <c r="AW97" i="13" s="1"/>
  <c r="AV97" i="13"/>
  <c r="AX97" i="13"/>
  <c r="AY97" i="13"/>
  <c r="AZ97" i="13"/>
  <c r="BB97" i="13"/>
  <c r="J99" i="13"/>
  <c r="AV99" i="13"/>
  <c r="AW99" i="13"/>
  <c r="AX99" i="13"/>
  <c r="AY99" i="13"/>
  <c r="AZ99" i="13"/>
  <c r="BB99" i="13"/>
  <c r="J100" i="13"/>
  <c r="AV100" i="13"/>
  <c r="AW100" i="13"/>
  <c r="AX100" i="13"/>
  <c r="AY100" i="13"/>
  <c r="AZ100" i="13"/>
  <c r="BB100" i="13"/>
  <c r="J101" i="13"/>
  <c r="AV101" i="13"/>
  <c r="AW101" i="13"/>
  <c r="AX101" i="13"/>
  <c r="AY101" i="13"/>
  <c r="AZ101" i="13"/>
  <c r="BB101" i="13"/>
  <c r="J103" i="13"/>
  <c r="AW103" i="13" s="1"/>
  <c r="AV103" i="13"/>
  <c r="AX103" i="13"/>
  <c r="AY103" i="13"/>
  <c r="AZ103" i="13"/>
  <c r="BB103" i="13"/>
  <c r="J104" i="13"/>
  <c r="AW104" i="13" s="1"/>
  <c r="AV104" i="13"/>
  <c r="AX104" i="13"/>
  <c r="AY104" i="13"/>
  <c r="AZ104" i="13"/>
  <c r="BB104" i="13"/>
  <c r="J105" i="13"/>
  <c r="AW105" i="13" s="1"/>
  <c r="AV105" i="13"/>
  <c r="AX105" i="13"/>
  <c r="AY105" i="13"/>
  <c r="AZ105" i="13"/>
  <c r="BB105" i="13"/>
  <c r="J107" i="13"/>
  <c r="AV107" i="13"/>
  <c r="AW107" i="13"/>
  <c r="AX107" i="13"/>
  <c r="AY107" i="13"/>
  <c r="AZ107" i="13"/>
  <c r="BB107" i="13"/>
  <c r="J108" i="13"/>
  <c r="AV108" i="13"/>
  <c r="AW108" i="13"/>
  <c r="AX108" i="13"/>
  <c r="AY108" i="13"/>
  <c r="AZ108" i="13"/>
  <c r="BB108" i="13"/>
  <c r="J110" i="13"/>
  <c r="AW110" i="13" s="1"/>
  <c r="AV110" i="13"/>
  <c r="AX110" i="13"/>
  <c r="AY110" i="13"/>
  <c r="AZ110" i="13"/>
  <c r="BB110" i="13"/>
  <c r="J111" i="13"/>
  <c r="AW111" i="13" s="1"/>
  <c r="AV111" i="13"/>
  <c r="AX111" i="13"/>
  <c r="AY111" i="13"/>
  <c r="AZ111" i="13"/>
  <c r="BB111" i="13"/>
  <c r="J113" i="13"/>
  <c r="AV113" i="13"/>
  <c r="AW113" i="13"/>
  <c r="AX113" i="13"/>
  <c r="AY113" i="13"/>
  <c r="AZ113" i="13"/>
  <c r="BB113" i="13"/>
  <c r="J114" i="13"/>
  <c r="AV114" i="13"/>
  <c r="AW114" i="13"/>
  <c r="AX114" i="13"/>
  <c r="AY114" i="13"/>
  <c r="AZ114" i="13"/>
  <c r="BB114" i="13"/>
  <c r="J116" i="13"/>
  <c r="AW116" i="13" s="1"/>
  <c r="AV116" i="13"/>
  <c r="AX116" i="13"/>
  <c r="AY116" i="13"/>
  <c r="AZ116" i="13"/>
  <c r="BB116" i="13"/>
  <c r="J117" i="13"/>
  <c r="AW117" i="13" s="1"/>
  <c r="AV117" i="13"/>
  <c r="AX117" i="13"/>
  <c r="AY117" i="13"/>
  <c r="AZ117" i="13"/>
  <c r="BB117" i="13"/>
  <c r="J119" i="13"/>
  <c r="AV119" i="13"/>
  <c r="AW119" i="13"/>
  <c r="AX119" i="13"/>
  <c r="AY119" i="13"/>
  <c r="AZ119" i="13"/>
  <c r="BB119" i="13"/>
  <c r="J120" i="13"/>
  <c r="AV120" i="13"/>
  <c r="AW120" i="13"/>
  <c r="AX120" i="13"/>
  <c r="AY120" i="13"/>
  <c r="AZ120" i="13"/>
  <c r="BB120" i="13"/>
  <c r="J122" i="13"/>
  <c r="AW122" i="13" s="1"/>
  <c r="AV122" i="13"/>
  <c r="AX122" i="13"/>
  <c r="AY122" i="13"/>
  <c r="AZ122" i="13"/>
  <c r="BB122" i="13"/>
  <c r="J123" i="13"/>
  <c r="AV123" i="13"/>
  <c r="AW123" i="13"/>
  <c r="AX123" i="13"/>
  <c r="AY123" i="13"/>
  <c r="AZ123" i="13"/>
  <c r="BB123" i="13"/>
  <c r="J125" i="13"/>
  <c r="AV125" i="13"/>
  <c r="AW125" i="13"/>
  <c r="AX125" i="13"/>
  <c r="AY125" i="13"/>
  <c r="AZ125" i="13"/>
  <c r="BB125" i="13"/>
  <c r="J126" i="13"/>
  <c r="AV126" i="13"/>
  <c r="AW126" i="13"/>
  <c r="AX126" i="13"/>
  <c r="AY126" i="13"/>
  <c r="AZ126" i="13"/>
  <c r="BB126" i="13"/>
  <c r="J128" i="13"/>
  <c r="AV128" i="13"/>
  <c r="AW128" i="13"/>
  <c r="AX128" i="13"/>
  <c r="AY128" i="13"/>
  <c r="AZ128" i="13"/>
  <c r="BB128" i="13"/>
  <c r="J129" i="13"/>
  <c r="AW129" i="13" s="1"/>
  <c r="AV129" i="13"/>
  <c r="AX129" i="13"/>
  <c r="AY129" i="13"/>
  <c r="AZ129" i="13"/>
  <c r="BB129" i="13"/>
  <c r="J131" i="13"/>
  <c r="AV131" i="13"/>
  <c r="AW131" i="13"/>
  <c r="AX131" i="13"/>
  <c r="AY131" i="13"/>
  <c r="AZ131" i="13"/>
  <c r="BB131" i="13"/>
  <c r="J132" i="13"/>
  <c r="AV132" i="13"/>
  <c r="AW132" i="13"/>
  <c r="AX132" i="13"/>
  <c r="AY132" i="13"/>
  <c r="AZ132" i="13"/>
  <c r="BB132" i="13"/>
  <c r="J134" i="13"/>
  <c r="AW134" i="13" s="1"/>
  <c r="AV134" i="13"/>
  <c r="AX134" i="13"/>
  <c r="AY134" i="13"/>
  <c r="AZ134" i="13"/>
  <c r="BB134" i="13"/>
  <c r="J135" i="13"/>
  <c r="AV135" i="13"/>
  <c r="AW135" i="13"/>
  <c r="AX135" i="13"/>
  <c r="AY135" i="13"/>
  <c r="AZ135" i="13"/>
  <c r="BB135" i="13"/>
  <c r="J137" i="13"/>
  <c r="AV137" i="13"/>
  <c r="AW137" i="13"/>
  <c r="AX137" i="13"/>
  <c r="AY137" i="13"/>
  <c r="AZ137" i="13"/>
  <c r="BB137" i="13"/>
  <c r="J138" i="13"/>
  <c r="AV138" i="13"/>
  <c r="AW138" i="13"/>
  <c r="AX138" i="13"/>
  <c r="AY138" i="13"/>
  <c r="AZ138" i="13"/>
  <c r="BB138" i="13"/>
  <c r="J140" i="13"/>
  <c r="AV140" i="13"/>
  <c r="AW140" i="13"/>
  <c r="AX140" i="13"/>
  <c r="AY140" i="13"/>
  <c r="AZ140" i="13"/>
  <c r="BB140" i="13"/>
  <c r="J141" i="13"/>
  <c r="AW141" i="13" s="1"/>
  <c r="AV141" i="13"/>
  <c r="AX141" i="13"/>
  <c r="AY141" i="13"/>
  <c r="AZ141" i="13"/>
  <c r="BB141" i="13"/>
  <c r="J143" i="13"/>
  <c r="AV143" i="13"/>
  <c r="AW143" i="13"/>
  <c r="AX143" i="13"/>
  <c r="AY143" i="13"/>
  <c r="AZ143" i="13"/>
  <c r="BB143" i="13"/>
  <c r="J144" i="13"/>
  <c r="AV144" i="13"/>
  <c r="AW144" i="13"/>
  <c r="AX144" i="13"/>
  <c r="AY144" i="13"/>
  <c r="AZ144" i="13"/>
  <c r="BB144" i="13"/>
  <c r="J145" i="13"/>
  <c r="AV145" i="13"/>
  <c r="AW145" i="13"/>
  <c r="AX145" i="13"/>
  <c r="AY145" i="13"/>
  <c r="AZ145" i="13"/>
  <c r="BB145" i="13"/>
  <c r="J147" i="13"/>
  <c r="AV147" i="13"/>
  <c r="AW147" i="13"/>
  <c r="AX147" i="13"/>
  <c r="AY147" i="13"/>
  <c r="AZ147" i="13"/>
  <c r="BB147" i="13"/>
  <c r="J148" i="13"/>
  <c r="AW148" i="13" s="1"/>
  <c r="AV148" i="13"/>
  <c r="AX148" i="13"/>
  <c r="AY148" i="13"/>
  <c r="AZ148" i="13"/>
  <c r="BB148" i="13"/>
  <c r="J149" i="13"/>
  <c r="AV149" i="13"/>
  <c r="AW149" i="13"/>
  <c r="AX149" i="13"/>
  <c r="AY149" i="13"/>
  <c r="AZ149" i="13"/>
  <c r="BB149" i="13"/>
  <c r="J151" i="13"/>
  <c r="AV151" i="13"/>
  <c r="AW151" i="13"/>
  <c r="AX151" i="13"/>
  <c r="AY151" i="13"/>
  <c r="AZ151" i="13"/>
  <c r="BB151" i="13"/>
  <c r="J152" i="13"/>
  <c r="AV152" i="13"/>
  <c r="AW152" i="13"/>
  <c r="AX152" i="13"/>
  <c r="AY152" i="13"/>
  <c r="AZ152" i="13"/>
  <c r="BB152" i="13"/>
  <c r="J153" i="13"/>
  <c r="AV153" i="13"/>
  <c r="AW153" i="13"/>
  <c r="AX153" i="13"/>
  <c r="AY153" i="13"/>
  <c r="AZ153" i="13"/>
  <c r="BB153" i="13"/>
  <c r="J154" i="13"/>
  <c r="AV154" i="13"/>
  <c r="AW154" i="13"/>
  <c r="AX154" i="13"/>
  <c r="AY154" i="13"/>
  <c r="AZ154" i="13"/>
  <c r="BB154" i="13"/>
  <c r="J155" i="13"/>
  <c r="AV155" i="13"/>
  <c r="AW155" i="13"/>
  <c r="AX155" i="13"/>
  <c r="AY155" i="13"/>
  <c r="AZ155" i="13"/>
  <c r="BB155" i="13"/>
  <c r="J157" i="13"/>
  <c r="AW157" i="13" s="1"/>
  <c r="AV157" i="13"/>
  <c r="AX157" i="13"/>
  <c r="AY157" i="13"/>
  <c r="AZ157" i="13"/>
  <c r="BB157" i="13"/>
  <c r="J158" i="13"/>
  <c r="AV158" i="13"/>
  <c r="AW158" i="13"/>
  <c r="AX158" i="13"/>
  <c r="AY158" i="13"/>
  <c r="AZ158" i="13"/>
  <c r="BB158" i="13"/>
  <c r="J160" i="13"/>
  <c r="AV160" i="13"/>
  <c r="AW160" i="13"/>
  <c r="AX160" i="13"/>
  <c r="AY160" i="13"/>
  <c r="AZ160" i="13"/>
  <c r="BB160" i="13"/>
  <c r="J161" i="13"/>
  <c r="AV161" i="13"/>
  <c r="AW161" i="13"/>
  <c r="AX161" i="13"/>
  <c r="AY161" i="13"/>
  <c r="AZ161" i="13"/>
  <c r="BB161" i="13"/>
  <c r="J163" i="13"/>
  <c r="AV163" i="13"/>
  <c r="AW163" i="13"/>
  <c r="AX163" i="13"/>
  <c r="AY163" i="13"/>
  <c r="AZ163" i="13"/>
  <c r="BB163" i="13"/>
  <c r="J164" i="13"/>
  <c r="AW164" i="13" s="1"/>
  <c r="AV164" i="13"/>
  <c r="AX164" i="13"/>
  <c r="AY164" i="13"/>
  <c r="AZ164" i="13"/>
  <c r="BB164" i="13"/>
  <c r="J165" i="13"/>
  <c r="AV165" i="13"/>
  <c r="AW165" i="13"/>
  <c r="AX165" i="13"/>
  <c r="AY165" i="13"/>
  <c r="AZ165" i="13"/>
  <c r="BB165" i="13"/>
  <c r="J167" i="13"/>
  <c r="AV167" i="13"/>
  <c r="AW167" i="13"/>
  <c r="AX167" i="13"/>
  <c r="AY167" i="13"/>
  <c r="AZ167" i="13"/>
  <c r="BB167" i="13"/>
  <c r="J168" i="13"/>
  <c r="AV168" i="13"/>
  <c r="AW168" i="13"/>
  <c r="AX168" i="13"/>
  <c r="AY168" i="13"/>
  <c r="AZ168" i="13"/>
  <c r="BB168" i="13"/>
  <c r="J169" i="13"/>
  <c r="AW169" i="13" s="1"/>
  <c r="AV169" i="13"/>
  <c r="AX169" i="13"/>
  <c r="AY169" i="13"/>
  <c r="AZ169" i="13"/>
  <c r="BB169" i="13"/>
  <c r="J171" i="13"/>
  <c r="AW171" i="13" s="1"/>
  <c r="AV171" i="13"/>
  <c r="AX171" i="13"/>
  <c r="AY171" i="13"/>
  <c r="AZ171" i="13"/>
  <c r="BB171" i="13"/>
  <c r="J172" i="13"/>
  <c r="AV172" i="13"/>
  <c r="AW172" i="13"/>
  <c r="AX172" i="13"/>
  <c r="AY172" i="13"/>
  <c r="AZ172" i="13"/>
  <c r="BB172" i="13"/>
  <c r="J173" i="13"/>
  <c r="AW173" i="13" s="1"/>
  <c r="AV173" i="13"/>
  <c r="AX173" i="13"/>
  <c r="AY173" i="13"/>
  <c r="AZ173" i="13"/>
  <c r="BB173" i="13"/>
  <c r="J175" i="13"/>
  <c r="AV175" i="13"/>
  <c r="AW175" i="13"/>
  <c r="AX175" i="13"/>
  <c r="AY175" i="13"/>
  <c r="AZ175" i="13"/>
  <c r="BB175" i="13"/>
  <c r="J176" i="13"/>
  <c r="AW176" i="13" s="1"/>
  <c r="AV176" i="13"/>
  <c r="AX176" i="13"/>
  <c r="AY176" i="13"/>
  <c r="AZ176" i="13"/>
  <c r="BB176" i="13"/>
  <c r="J177" i="13"/>
  <c r="AV177" i="13"/>
  <c r="AW177" i="13"/>
  <c r="AX177" i="13"/>
  <c r="AY177" i="13"/>
  <c r="AZ177" i="13"/>
  <c r="BB177" i="13"/>
  <c r="J178" i="13"/>
  <c r="AV178" i="13"/>
  <c r="AW178" i="13"/>
  <c r="AX178" i="13"/>
  <c r="AY178" i="13"/>
  <c r="AZ178" i="13"/>
  <c r="BB178" i="13"/>
  <c r="J180" i="13"/>
  <c r="AW180" i="13" s="1"/>
  <c r="AV180" i="13"/>
  <c r="AX180" i="13"/>
  <c r="AY180" i="13"/>
  <c r="AZ180" i="13"/>
  <c r="BB180" i="13"/>
  <c r="J181" i="13"/>
  <c r="AV181" i="13"/>
  <c r="AW181" i="13"/>
  <c r="AX181" i="13"/>
  <c r="AY181" i="13"/>
  <c r="AZ181" i="13"/>
  <c r="BB181" i="13"/>
  <c r="J182" i="13"/>
  <c r="AW182" i="13" s="1"/>
  <c r="AV182" i="13"/>
  <c r="AX182" i="13"/>
  <c r="AY182" i="13"/>
  <c r="AZ182" i="13"/>
  <c r="BB182" i="13"/>
  <c r="J184" i="13"/>
  <c r="AV184" i="13"/>
  <c r="AW184" i="13"/>
  <c r="AX184" i="13"/>
  <c r="AY184" i="13"/>
  <c r="AZ184" i="13"/>
  <c r="BB184" i="13"/>
  <c r="J185" i="13"/>
  <c r="AV185" i="13"/>
  <c r="AW185" i="13"/>
  <c r="AX185" i="13"/>
  <c r="AY185" i="13"/>
  <c r="AZ185" i="13"/>
  <c r="BB185" i="13"/>
  <c r="J186" i="13"/>
  <c r="AV186" i="13"/>
  <c r="AW186" i="13"/>
  <c r="AX186" i="13"/>
  <c r="AY186" i="13"/>
  <c r="AZ186" i="13"/>
  <c r="BB186" i="13"/>
  <c r="J188" i="13"/>
  <c r="AV188" i="13"/>
  <c r="AW188" i="13"/>
  <c r="AX188" i="13"/>
  <c r="AY188" i="13"/>
  <c r="AZ188" i="13"/>
  <c r="BB188" i="13"/>
  <c r="J189" i="13"/>
  <c r="AW189" i="13" s="1"/>
  <c r="AV189" i="13"/>
  <c r="AX189" i="13"/>
  <c r="AY189" i="13"/>
  <c r="AZ189" i="13"/>
  <c r="BB189" i="13"/>
  <c r="J190" i="13"/>
  <c r="AV190" i="13"/>
  <c r="AW190" i="13"/>
  <c r="AX190" i="13"/>
  <c r="AY190" i="13"/>
  <c r="AZ190" i="13"/>
  <c r="BB190" i="13"/>
  <c r="J192" i="13"/>
  <c r="AV192" i="13"/>
  <c r="AW192" i="13"/>
  <c r="AX192" i="13"/>
  <c r="AY192" i="13"/>
  <c r="AZ192" i="13"/>
  <c r="BB192" i="13"/>
  <c r="J193" i="13"/>
  <c r="AV193" i="13"/>
  <c r="AW193" i="13"/>
  <c r="AX193" i="13"/>
  <c r="AY193" i="13"/>
  <c r="AZ193" i="13"/>
  <c r="BB193" i="13"/>
  <c r="J195" i="13"/>
  <c r="AV195" i="13"/>
  <c r="AW195" i="13"/>
  <c r="AX195" i="13"/>
  <c r="AY195" i="13"/>
  <c r="AZ195" i="13"/>
  <c r="BB195" i="13"/>
  <c r="J196" i="13"/>
  <c r="AW196" i="13" s="1"/>
  <c r="AV196" i="13"/>
  <c r="AX196" i="13"/>
  <c r="AY196" i="13"/>
  <c r="AZ196" i="13"/>
  <c r="BB196" i="13"/>
  <c r="J198" i="13"/>
  <c r="AV198" i="13"/>
  <c r="AW198" i="13"/>
  <c r="AX198" i="13"/>
  <c r="AY198" i="13"/>
  <c r="AZ198" i="13"/>
  <c r="BB198" i="13"/>
  <c r="BB197" i="13" s="1"/>
  <c r="J197" i="13" s="1"/>
  <c r="J45" i="13" s="1"/>
  <c r="J200" i="13"/>
  <c r="AV200" i="13"/>
  <c r="AW200" i="13"/>
  <c r="AX200" i="13"/>
  <c r="AY200" i="13"/>
  <c r="AZ200" i="13"/>
  <c r="BB200" i="13"/>
  <c r="J201" i="13"/>
  <c r="AW201" i="13" s="1"/>
  <c r="AV201" i="13"/>
  <c r="AX201" i="13"/>
  <c r="AY201" i="13"/>
  <c r="AZ201" i="13"/>
  <c r="BB201" i="13"/>
  <c r="J202" i="13"/>
  <c r="AW202" i="13" s="1"/>
  <c r="AV202" i="13"/>
  <c r="AX202" i="13"/>
  <c r="AY202" i="13"/>
  <c r="AZ202" i="13"/>
  <c r="BB202" i="13"/>
  <c r="J203" i="13"/>
  <c r="AV203" i="13"/>
  <c r="AW203" i="13"/>
  <c r="AX203" i="13"/>
  <c r="AY203" i="13"/>
  <c r="AZ203" i="13"/>
  <c r="BB203" i="13"/>
  <c r="J205" i="13"/>
  <c r="AV205" i="13"/>
  <c r="AW205" i="13"/>
  <c r="AX205" i="13"/>
  <c r="AY205" i="13"/>
  <c r="AZ205" i="13"/>
  <c r="BB205" i="13"/>
  <c r="J206" i="13"/>
  <c r="AV206" i="13"/>
  <c r="AW206" i="13"/>
  <c r="AX206" i="13"/>
  <c r="AY206" i="13"/>
  <c r="AZ206" i="13"/>
  <c r="BB206" i="13"/>
  <c r="J207" i="13"/>
  <c r="AV207" i="13"/>
  <c r="AW207" i="13"/>
  <c r="AX207" i="13"/>
  <c r="AY207" i="13"/>
  <c r="AZ207" i="13"/>
  <c r="BB207" i="13"/>
  <c r="J208" i="13"/>
  <c r="AV208" i="13"/>
  <c r="AW208" i="13"/>
  <c r="AX208" i="13"/>
  <c r="AY208" i="13"/>
  <c r="AZ208" i="13"/>
  <c r="BB208" i="13"/>
  <c r="J210" i="13"/>
  <c r="AV210" i="13"/>
  <c r="AW210" i="13"/>
  <c r="AX210" i="13"/>
  <c r="AY210" i="13"/>
  <c r="AZ210" i="13"/>
  <c r="BB210" i="13"/>
  <c r="J211" i="13"/>
  <c r="AW211" i="13" s="1"/>
  <c r="AV211" i="13"/>
  <c r="AX211" i="13"/>
  <c r="AY211" i="13"/>
  <c r="AZ211" i="13"/>
  <c r="BB211" i="13"/>
  <c r="J213" i="13"/>
  <c r="AV213" i="13"/>
  <c r="AW213" i="13"/>
  <c r="AX213" i="13"/>
  <c r="AY213" i="13"/>
  <c r="AZ213" i="13"/>
  <c r="BB213" i="13"/>
  <c r="BB212" i="13" s="1"/>
  <c r="J212" i="13" s="1"/>
  <c r="J49" i="13" s="1"/>
  <c r="J215" i="13"/>
  <c r="AV215" i="13"/>
  <c r="AW215" i="13"/>
  <c r="AX215" i="13"/>
  <c r="AY215" i="13"/>
  <c r="AZ215" i="13"/>
  <c r="BB215" i="13"/>
  <c r="BB214" i="13" s="1"/>
  <c r="J214" i="13" s="1"/>
  <c r="J50" i="13" s="1"/>
  <c r="J217" i="13"/>
  <c r="AV217" i="13"/>
  <c r="AW217" i="13"/>
  <c r="AX217" i="13"/>
  <c r="AY217" i="13"/>
  <c r="AZ217" i="13"/>
  <c r="BB217" i="13"/>
  <c r="BB216" i="13" s="1"/>
  <c r="J216" i="13" s="1"/>
  <c r="J51" i="13" s="1"/>
  <c r="J219" i="13"/>
  <c r="AW219" i="13" s="1"/>
  <c r="AV219" i="13"/>
  <c r="AX219" i="13"/>
  <c r="AY219" i="13"/>
  <c r="AZ219" i="13"/>
  <c r="BB219" i="13"/>
  <c r="BB218" i="13" s="1"/>
  <c r="J218" i="13" s="1"/>
  <c r="J52" i="13" s="1"/>
  <c r="J221" i="13"/>
  <c r="AV221" i="13"/>
  <c r="AW221" i="13"/>
  <c r="AX221" i="13"/>
  <c r="AY221" i="13"/>
  <c r="AZ221" i="13"/>
  <c r="BB221" i="13"/>
  <c r="BB220" i="13" s="1"/>
  <c r="J220" i="13" s="1"/>
  <c r="J53" i="13" s="1"/>
  <c r="J223" i="13"/>
  <c r="AV223" i="13"/>
  <c r="AW223" i="13"/>
  <c r="AX223" i="13"/>
  <c r="AY223" i="13"/>
  <c r="AZ223" i="13"/>
  <c r="BB223" i="13"/>
  <c r="BB222" i="13" s="1"/>
  <c r="J222" i="13" s="1"/>
  <c r="J54" i="13" s="1"/>
  <c r="J225" i="13"/>
  <c r="AV225" i="13"/>
  <c r="AW225" i="13"/>
  <c r="AX225" i="13"/>
  <c r="AY225" i="13"/>
  <c r="AZ225" i="13"/>
  <c r="BB225" i="13"/>
  <c r="BB224" i="13" s="1"/>
  <c r="J224" i="13" s="1"/>
  <c r="J55" i="13" s="1"/>
  <c r="J227" i="13"/>
  <c r="AW227" i="13" s="1"/>
  <c r="AV227" i="13"/>
  <c r="AX227" i="13"/>
  <c r="AY227" i="13"/>
  <c r="AZ227" i="13"/>
  <c r="BB227" i="13"/>
  <c r="J228" i="13"/>
  <c r="AV228" i="13"/>
  <c r="AW228" i="13"/>
  <c r="AX228" i="13"/>
  <c r="AY228" i="13"/>
  <c r="AZ228" i="13"/>
  <c r="BB228" i="13"/>
  <c r="J230" i="13"/>
  <c r="AV230" i="13"/>
  <c r="AW230" i="13"/>
  <c r="AX230" i="13"/>
  <c r="AY230" i="13"/>
  <c r="AZ230" i="13"/>
  <c r="BB230" i="13"/>
  <c r="J231" i="13"/>
  <c r="AV231" i="13"/>
  <c r="AW231" i="13"/>
  <c r="AX231" i="13"/>
  <c r="AY231" i="13"/>
  <c r="AZ231" i="13"/>
  <c r="BB231" i="13"/>
  <c r="J233" i="13"/>
  <c r="AV233" i="13"/>
  <c r="AW233" i="13"/>
  <c r="AX233" i="13"/>
  <c r="AY233" i="13"/>
  <c r="AZ233" i="13"/>
  <c r="BB233" i="13"/>
  <c r="J234" i="13"/>
  <c r="AW234" i="13" s="1"/>
  <c r="AV234" i="13"/>
  <c r="AX234" i="13"/>
  <c r="AY234" i="13"/>
  <c r="AZ234" i="13"/>
  <c r="BB234" i="13"/>
  <c r="J236" i="13"/>
  <c r="AV236" i="13"/>
  <c r="AW236" i="13"/>
  <c r="AX236" i="13"/>
  <c r="AY236" i="13"/>
  <c r="AZ236" i="13"/>
  <c r="BB236" i="13"/>
  <c r="J237" i="13"/>
  <c r="AV237" i="13"/>
  <c r="AW237" i="13"/>
  <c r="AX237" i="13"/>
  <c r="AY237" i="13"/>
  <c r="AZ237" i="13"/>
  <c r="BB237" i="13"/>
  <c r="J238" i="13"/>
  <c r="AV238" i="13"/>
  <c r="AW238" i="13"/>
  <c r="AX238" i="13"/>
  <c r="AY238" i="13"/>
  <c r="AZ238" i="13"/>
  <c r="BB238" i="13"/>
  <c r="J239" i="13"/>
  <c r="AV239" i="13"/>
  <c r="AW239" i="13"/>
  <c r="AX239" i="13"/>
  <c r="AY239" i="13"/>
  <c r="AZ239" i="13"/>
  <c r="BB239" i="13"/>
  <c r="J240" i="13"/>
  <c r="AV240" i="13"/>
  <c r="AW240" i="13"/>
  <c r="AX240" i="13"/>
  <c r="AY240" i="13"/>
  <c r="AZ240" i="13"/>
  <c r="BB240" i="13"/>
  <c r="J241" i="13"/>
  <c r="AV241" i="13"/>
  <c r="AW241" i="13"/>
  <c r="AX241" i="13"/>
  <c r="AY241" i="13"/>
  <c r="AZ241" i="13"/>
  <c r="BB241" i="13"/>
  <c r="J242" i="13"/>
  <c r="AV242" i="13"/>
  <c r="AW242" i="13"/>
  <c r="AX242" i="13"/>
  <c r="AY242" i="13"/>
  <c r="AZ242" i="13"/>
  <c r="BB242" i="13"/>
  <c r="J243" i="13"/>
  <c r="AV243" i="13"/>
  <c r="AW243" i="13"/>
  <c r="AX243" i="13"/>
  <c r="AY243" i="13"/>
  <c r="AZ243" i="13"/>
  <c r="BB243" i="13"/>
  <c r="J244" i="13"/>
  <c r="AV244" i="13"/>
  <c r="AW244" i="13"/>
  <c r="AX244" i="13"/>
  <c r="AY244" i="13"/>
  <c r="AZ244" i="13"/>
  <c r="BB244" i="13"/>
  <c r="J245" i="13"/>
  <c r="AV245" i="13"/>
  <c r="AW245" i="13"/>
  <c r="AX245" i="13"/>
  <c r="AY245" i="13"/>
  <c r="AZ245" i="13"/>
  <c r="BB245" i="13"/>
  <c r="J246" i="13"/>
  <c r="AV246" i="13"/>
  <c r="AW246" i="13"/>
  <c r="AX246" i="13"/>
  <c r="AY246" i="13"/>
  <c r="AZ246" i="13"/>
  <c r="BB246" i="13"/>
  <c r="J247" i="13"/>
  <c r="AV247" i="13"/>
  <c r="AW247" i="13"/>
  <c r="AX247" i="13"/>
  <c r="AY247" i="13"/>
  <c r="AZ247" i="13"/>
  <c r="BB247" i="13"/>
  <c r="J248" i="13"/>
  <c r="AV248" i="13"/>
  <c r="AW248" i="13"/>
  <c r="AX248" i="13"/>
  <c r="AY248" i="13"/>
  <c r="AZ248" i="13"/>
  <c r="BB248" i="13"/>
  <c r="J249" i="13"/>
  <c r="AV249" i="13"/>
  <c r="AW249" i="13"/>
  <c r="AX249" i="13"/>
  <c r="AY249" i="13"/>
  <c r="AZ249" i="13"/>
  <c r="BB249" i="13"/>
  <c r="J250" i="13"/>
  <c r="AV250" i="13"/>
  <c r="AW250" i="13"/>
  <c r="AX250" i="13"/>
  <c r="AY250" i="13"/>
  <c r="AZ250" i="13"/>
  <c r="BB250" i="13"/>
  <c r="J251" i="13"/>
  <c r="AV251" i="13"/>
  <c r="AW251" i="13"/>
  <c r="AX251" i="13"/>
  <c r="AY251" i="13"/>
  <c r="AZ251" i="13"/>
  <c r="BB251" i="13"/>
  <c r="J252" i="13"/>
  <c r="AV252" i="13"/>
  <c r="AW252" i="13"/>
  <c r="AX252" i="13"/>
  <c r="AY252" i="13"/>
  <c r="AZ252" i="13"/>
  <c r="BB252" i="13"/>
  <c r="J253" i="13"/>
  <c r="AV253" i="13"/>
  <c r="AW253" i="13"/>
  <c r="AX253" i="13"/>
  <c r="AY253" i="13"/>
  <c r="AZ253" i="13"/>
  <c r="BB253" i="13"/>
  <c r="J254" i="13"/>
  <c r="AV254" i="13"/>
  <c r="AW254" i="13"/>
  <c r="AX254" i="13"/>
  <c r="AY254" i="13"/>
  <c r="AZ254" i="13"/>
  <c r="BB254" i="13"/>
  <c r="J255" i="13"/>
  <c r="AV255" i="13"/>
  <c r="AW255" i="13"/>
  <c r="AX255" i="13"/>
  <c r="AY255" i="13"/>
  <c r="AZ255" i="13"/>
  <c r="BB255" i="13"/>
  <c r="J257" i="13"/>
  <c r="AW257" i="13" s="1"/>
  <c r="AV257" i="13"/>
  <c r="AX257" i="13"/>
  <c r="AY257" i="13"/>
  <c r="AZ257" i="13"/>
  <c r="BB257" i="13"/>
  <c r="J258" i="13"/>
  <c r="AV258" i="13"/>
  <c r="AW258" i="13"/>
  <c r="AX258" i="13"/>
  <c r="AY258" i="13"/>
  <c r="AZ258" i="13"/>
  <c r="BB258" i="13"/>
  <c r="J259" i="13"/>
  <c r="AW259" i="13" s="1"/>
  <c r="AV259" i="13"/>
  <c r="AX259" i="13"/>
  <c r="AY259" i="13"/>
  <c r="AZ259" i="13"/>
  <c r="BB259" i="13"/>
  <c r="J260" i="13"/>
  <c r="AV260" i="13"/>
  <c r="AW260" i="13"/>
  <c r="AX260" i="13"/>
  <c r="AY260" i="13"/>
  <c r="AZ260" i="13"/>
  <c r="BB260" i="13"/>
  <c r="J261" i="13"/>
  <c r="AW261" i="13" s="1"/>
  <c r="AV261" i="13"/>
  <c r="AX261" i="13"/>
  <c r="AY261" i="13"/>
  <c r="AZ261" i="13"/>
  <c r="BB261" i="13"/>
  <c r="J264" i="13"/>
  <c r="AW264" i="13" s="1"/>
  <c r="AV264" i="13"/>
  <c r="AX264" i="13"/>
  <c r="AY264" i="13"/>
  <c r="AZ264" i="13"/>
  <c r="BB264" i="13"/>
  <c r="J265" i="13"/>
  <c r="AV265" i="13"/>
  <c r="AW265" i="13"/>
  <c r="AX265" i="13"/>
  <c r="AY265" i="13"/>
  <c r="AZ265" i="13"/>
  <c r="BB265" i="13"/>
  <c r="J266" i="13"/>
  <c r="AW266" i="13" s="1"/>
  <c r="AV266" i="13"/>
  <c r="AX266" i="13"/>
  <c r="AY266" i="13"/>
  <c r="AZ266" i="13"/>
  <c r="BB266" i="13"/>
  <c r="J267" i="13"/>
  <c r="AV267" i="13"/>
  <c r="AW267" i="13"/>
  <c r="AX267" i="13"/>
  <c r="AY267" i="13"/>
  <c r="AZ267" i="13"/>
  <c r="BB267" i="13"/>
  <c r="J269" i="13"/>
  <c r="AV269" i="13"/>
  <c r="AW269" i="13"/>
  <c r="AX269" i="13"/>
  <c r="AY269" i="13"/>
  <c r="AZ269" i="13"/>
  <c r="BB269" i="13"/>
  <c r="J270" i="13"/>
  <c r="AV270" i="13"/>
  <c r="AW270" i="13"/>
  <c r="AX270" i="13"/>
  <c r="AY270" i="13"/>
  <c r="AZ270" i="13"/>
  <c r="BB270" i="13"/>
  <c r="J271" i="13"/>
  <c r="AV271" i="13"/>
  <c r="AW271" i="13"/>
  <c r="AX271" i="13"/>
  <c r="AY271" i="13"/>
  <c r="AZ271" i="13"/>
  <c r="BB271" i="13"/>
  <c r="J272" i="13"/>
  <c r="AV272" i="13"/>
  <c r="AW272" i="13"/>
  <c r="AX272" i="13"/>
  <c r="AY272" i="13"/>
  <c r="AZ272" i="13"/>
  <c r="BB272" i="13"/>
  <c r="J274" i="13"/>
  <c r="AV274" i="13"/>
  <c r="AW274" i="13"/>
  <c r="AX274" i="13"/>
  <c r="AY274" i="13"/>
  <c r="AZ274" i="13"/>
  <c r="BB274" i="13"/>
  <c r="BB273" i="13" s="1"/>
  <c r="J273" i="13" s="1"/>
  <c r="J64" i="13" s="1"/>
  <c r="J277" i="13"/>
  <c r="AV277" i="13"/>
  <c r="AW277" i="13"/>
  <c r="AX277" i="13"/>
  <c r="AY277" i="13"/>
  <c r="AZ277" i="13"/>
  <c r="BB277" i="13"/>
  <c r="J278" i="13"/>
  <c r="AW278" i="13" s="1"/>
  <c r="AV278" i="13"/>
  <c r="AX278" i="13"/>
  <c r="AY278" i="13"/>
  <c r="AZ278" i="13"/>
  <c r="BB278" i="13"/>
  <c r="J280" i="13"/>
  <c r="AV280" i="13"/>
  <c r="AW280" i="13"/>
  <c r="AX280" i="13"/>
  <c r="AY280" i="13"/>
  <c r="AZ280" i="13"/>
  <c r="BB280" i="13"/>
  <c r="BB279" i="13" s="1"/>
  <c r="J279" i="13" s="1"/>
  <c r="J67" i="13" s="1"/>
  <c r="J47" i="12"/>
  <c r="BE47" i="12" s="1"/>
  <c r="O47" i="12"/>
  <c r="O46" i="12" s="1"/>
  <c r="Q47" i="12"/>
  <c r="Q46" i="12" s="1"/>
  <c r="S47" i="12"/>
  <c r="S46" i="12" s="1"/>
  <c r="BD47" i="12"/>
  <c r="BF47" i="12"/>
  <c r="BG47" i="12"/>
  <c r="BH47" i="12"/>
  <c r="BJ47" i="12"/>
  <c r="BJ46" i="12" s="1"/>
  <c r="J49" i="12"/>
  <c r="O49" i="12"/>
  <c r="Q49" i="12"/>
  <c r="S49" i="12"/>
  <c r="BD49" i="12"/>
  <c r="BE49" i="12"/>
  <c r="BF49" i="12"/>
  <c r="BG49" i="12"/>
  <c r="BH49" i="12"/>
  <c r="BJ49" i="12"/>
  <c r="J50" i="12"/>
  <c r="O50" i="12"/>
  <c r="Q50" i="12"/>
  <c r="Q48" i="12" s="1"/>
  <c r="S50" i="12"/>
  <c r="BD50" i="12"/>
  <c r="BE50" i="12"/>
  <c r="BF50" i="12"/>
  <c r="BG50" i="12"/>
  <c r="BH50" i="12"/>
  <c r="BJ50" i="12"/>
  <c r="J51" i="12"/>
  <c r="O51" i="12"/>
  <c r="Q51" i="12"/>
  <c r="S51" i="12"/>
  <c r="BD51" i="12"/>
  <c r="BE51" i="12"/>
  <c r="BF51" i="12"/>
  <c r="BG51" i="12"/>
  <c r="BH51" i="12"/>
  <c r="BJ51" i="12"/>
  <c r="J53" i="12"/>
  <c r="BE53" i="12" s="1"/>
  <c r="O53" i="12"/>
  <c r="Q53" i="12"/>
  <c r="S53" i="12"/>
  <c r="BD53" i="12"/>
  <c r="BF53" i="12"/>
  <c r="BG53" i="12"/>
  <c r="BH53" i="12"/>
  <c r="BJ53" i="12"/>
  <c r="J54" i="12"/>
  <c r="BE54" i="12" s="1"/>
  <c r="O54" i="12"/>
  <c r="Q54" i="12"/>
  <c r="S54" i="12"/>
  <c r="BD54" i="12"/>
  <c r="BF54" i="12"/>
  <c r="BG54" i="12"/>
  <c r="BH54" i="12"/>
  <c r="BJ54" i="12"/>
  <c r="J55" i="12"/>
  <c r="BE55" i="12" s="1"/>
  <c r="O55" i="12"/>
  <c r="Q55" i="12"/>
  <c r="S55" i="12"/>
  <c r="BD55" i="12"/>
  <c r="BF55" i="12"/>
  <c r="BG55" i="12"/>
  <c r="BH55" i="12"/>
  <c r="BJ55" i="12"/>
  <c r="J56" i="12"/>
  <c r="BE56" i="12" s="1"/>
  <c r="O56" i="12"/>
  <c r="Q56" i="12"/>
  <c r="S56" i="12"/>
  <c r="BD56" i="12"/>
  <c r="BF56" i="12"/>
  <c r="BG56" i="12"/>
  <c r="BH56" i="12"/>
  <c r="BJ56" i="12"/>
  <c r="J57" i="12"/>
  <c r="BE57" i="12" s="1"/>
  <c r="O57" i="12"/>
  <c r="Q57" i="12"/>
  <c r="S57" i="12"/>
  <c r="BD57" i="12"/>
  <c r="BF57" i="12"/>
  <c r="BG57" i="12"/>
  <c r="BH57" i="12"/>
  <c r="BJ57" i="12"/>
  <c r="J58" i="12"/>
  <c r="BE58" i="12" s="1"/>
  <c r="O58" i="12"/>
  <c r="Q58" i="12"/>
  <c r="S58" i="12"/>
  <c r="BD58" i="12"/>
  <c r="BF58" i="12"/>
  <c r="BG58" i="12"/>
  <c r="BH58" i="12"/>
  <c r="BJ58" i="12"/>
  <c r="J59" i="12"/>
  <c r="BE59" i="12" s="1"/>
  <c r="O59" i="12"/>
  <c r="Q59" i="12"/>
  <c r="S59" i="12"/>
  <c r="BD59" i="12"/>
  <c r="BF59" i="12"/>
  <c r="BG59" i="12"/>
  <c r="BH59" i="12"/>
  <c r="BJ59" i="12"/>
  <c r="J60" i="12"/>
  <c r="BE60" i="12" s="1"/>
  <c r="O60" i="12"/>
  <c r="Q60" i="12"/>
  <c r="S60" i="12"/>
  <c r="BD60" i="12"/>
  <c r="BF60" i="12"/>
  <c r="BG60" i="12"/>
  <c r="BH60" i="12"/>
  <c r="BJ60" i="12"/>
  <c r="J62" i="12"/>
  <c r="O62" i="12"/>
  <c r="Q62" i="12"/>
  <c r="Q61" i="12" s="1"/>
  <c r="S62" i="12"/>
  <c r="BD62" i="12"/>
  <c r="BE62" i="12"/>
  <c r="BF62" i="12"/>
  <c r="BG62" i="12"/>
  <c r="BH62" i="12"/>
  <c r="BJ62" i="12"/>
  <c r="J63" i="12"/>
  <c r="O63" i="12"/>
  <c r="Q63" i="12"/>
  <c r="S63" i="12"/>
  <c r="BD63" i="12"/>
  <c r="BE63" i="12"/>
  <c r="BF63" i="12"/>
  <c r="BG63" i="12"/>
  <c r="BH63" i="12"/>
  <c r="BJ63" i="12"/>
  <c r="J64" i="12"/>
  <c r="O64" i="12"/>
  <c r="Q64" i="12"/>
  <c r="S64" i="12"/>
  <c r="BD64" i="12"/>
  <c r="BE64" i="12"/>
  <c r="BF64" i="12"/>
  <c r="BG64" i="12"/>
  <c r="BH64" i="12"/>
  <c r="BJ64" i="12"/>
  <c r="J66" i="12"/>
  <c r="BE66" i="12" s="1"/>
  <c r="O66" i="12"/>
  <c r="Q66" i="12"/>
  <c r="S66" i="12"/>
  <c r="BD66" i="12"/>
  <c r="BF66" i="12"/>
  <c r="BG66" i="12"/>
  <c r="BH66" i="12"/>
  <c r="BJ66" i="12"/>
  <c r="J67" i="12"/>
  <c r="BE67" i="12" s="1"/>
  <c r="O67" i="12"/>
  <c r="Q67" i="12"/>
  <c r="S67" i="12"/>
  <c r="BD67" i="12"/>
  <c r="BF67" i="12"/>
  <c r="BG67" i="12"/>
  <c r="BH67" i="12"/>
  <c r="BJ67" i="12"/>
  <c r="J68" i="12"/>
  <c r="BE68" i="12" s="1"/>
  <c r="O68" i="12"/>
  <c r="Q68" i="12"/>
  <c r="S68" i="12"/>
  <c r="BD68" i="12"/>
  <c r="BF68" i="12"/>
  <c r="BG68" i="12"/>
  <c r="BH68" i="12"/>
  <c r="BJ68" i="12"/>
  <c r="J70" i="12"/>
  <c r="O70" i="12"/>
  <c r="Q70" i="12"/>
  <c r="S70" i="12"/>
  <c r="BD70" i="12"/>
  <c r="BE70" i="12"/>
  <c r="BF70" i="12"/>
  <c r="BG70" i="12"/>
  <c r="BH70" i="12"/>
  <c r="BJ70" i="12"/>
  <c r="J71" i="12"/>
  <c r="O71" i="12"/>
  <c r="Q71" i="12"/>
  <c r="S71" i="12"/>
  <c r="BD71" i="12"/>
  <c r="BE71" i="12"/>
  <c r="BF71" i="12"/>
  <c r="BG71" i="12"/>
  <c r="BH71" i="12"/>
  <c r="BJ71" i="12"/>
  <c r="J72" i="12"/>
  <c r="O72" i="12"/>
  <c r="Q72" i="12"/>
  <c r="S72" i="12"/>
  <c r="BD72" i="12"/>
  <c r="BE72" i="12"/>
  <c r="BF72" i="12"/>
  <c r="BG72" i="12"/>
  <c r="BH72" i="12"/>
  <c r="BJ72" i="12"/>
  <c r="J73" i="12"/>
  <c r="O73" i="12"/>
  <c r="Q73" i="12"/>
  <c r="S73" i="12"/>
  <c r="BD73" i="12"/>
  <c r="BE73" i="12"/>
  <c r="BF73" i="12"/>
  <c r="BG73" i="12"/>
  <c r="BH73" i="12"/>
  <c r="BJ73" i="12"/>
  <c r="J74" i="12"/>
  <c r="O74" i="12"/>
  <c r="Q74" i="12"/>
  <c r="S74" i="12"/>
  <c r="BD74" i="12"/>
  <c r="BE74" i="12"/>
  <c r="BF74" i="12"/>
  <c r="BG74" i="12"/>
  <c r="BH74" i="12"/>
  <c r="BJ74" i="12"/>
  <c r="J76" i="12"/>
  <c r="BE76" i="12" s="1"/>
  <c r="O76" i="12"/>
  <c r="Q76" i="12"/>
  <c r="S76" i="12"/>
  <c r="S75" i="12" s="1"/>
  <c r="BD76" i="12"/>
  <c r="BF76" i="12"/>
  <c r="BG76" i="12"/>
  <c r="BH76" i="12"/>
  <c r="BJ76" i="12"/>
  <c r="J77" i="12"/>
  <c r="BE77" i="12" s="1"/>
  <c r="O77" i="12"/>
  <c r="O75" i="12" s="1"/>
  <c r="Q77" i="12"/>
  <c r="S77" i="12"/>
  <c r="BD77" i="12"/>
  <c r="BF77" i="12"/>
  <c r="BG77" i="12"/>
  <c r="BH77" i="12"/>
  <c r="BJ77" i="12"/>
  <c r="J79" i="12"/>
  <c r="O79" i="12"/>
  <c r="Q79" i="12"/>
  <c r="S79" i="12"/>
  <c r="BD79" i="12"/>
  <c r="BE79" i="12"/>
  <c r="BF79" i="12"/>
  <c r="BG79" i="12"/>
  <c r="BH79" i="12"/>
  <c r="BJ79" i="12"/>
  <c r="J80" i="12"/>
  <c r="O80" i="12"/>
  <c r="Q80" i="12"/>
  <c r="Q78" i="12" s="1"/>
  <c r="S80" i="12"/>
  <c r="BD80" i="12"/>
  <c r="BE80" i="12"/>
  <c r="BF80" i="12"/>
  <c r="BG80" i="12"/>
  <c r="BH80" i="12"/>
  <c r="BJ80" i="12"/>
  <c r="J82" i="12"/>
  <c r="BE82" i="12" s="1"/>
  <c r="O82" i="12"/>
  <c r="Q82" i="12"/>
  <c r="S82" i="12"/>
  <c r="BD82" i="12"/>
  <c r="BF82" i="12"/>
  <c r="BG82" i="12"/>
  <c r="BH82" i="12"/>
  <c r="BJ82" i="12"/>
  <c r="BJ81" i="12" s="1"/>
  <c r="J81" i="12" s="1"/>
  <c r="J19" i="12" s="1"/>
  <c r="J83" i="12"/>
  <c r="BE83" i="12" s="1"/>
  <c r="O83" i="12"/>
  <c r="Q83" i="12"/>
  <c r="S83" i="12"/>
  <c r="S81" i="12" s="1"/>
  <c r="BD83" i="12"/>
  <c r="BF83" i="12"/>
  <c r="BG83" i="12"/>
  <c r="BH83" i="12"/>
  <c r="BJ83" i="12"/>
  <c r="J85" i="12"/>
  <c r="O85" i="12"/>
  <c r="Q85" i="12"/>
  <c r="S85" i="12"/>
  <c r="BD85" i="12"/>
  <c r="BE85" i="12"/>
  <c r="BF85" i="12"/>
  <c r="BG85" i="12"/>
  <c r="BH85" i="12"/>
  <c r="BJ85" i="12"/>
  <c r="J86" i="12"/>
  <c r="O86" i="12"/>
  <c r="Q86" i="12"/>
  <c r="S86" i="12"/>
  <c r="BD86" i="12"/>
  <c r="BE86" i="12"/>
  <c r="BF86" i="12"/>
  <c r="BG86" i="12"/>
  <c r="BH86" i="12"/>
  <c r="BJ86" i="12"/>
  <c r="J88" i="12"/>
  <c r="BE88" i="12" s="1"/>
  <c r="O88" i="12"/>
  <c r="O87" i="12" s="1"/>
  <c r="Q88" i="12"/>
  <c r="Q87" i="12" s="1"/>
  <c r="S88" i="12"/>
  <c r="S87" i="12" s="1"/>
  <c r="BD88" i="12"/>
  <c r="BF88" i="12"/>
  <c r="BG88" i="12"/>
  <c r="BH88" i="12"/>
  <c r="BJ88" i="12"/>
  <c r="BJ87" i="12" s="1"/>
  <c r="J87" i="12" s="1"/>
  <c r="J21" i="12" s="1"/>
  <c r="J90" i="12"/>
  <c r="O90" i="12"/>
  <c r="Q90" i="12"/>
  <c r="S90" i="12"/>
  <c r="S89" i="12" s="1"/>
  <c r="BD90" i="12"/>
  <c r="BE90" i="12"/>
  <c r="BF90" i="12"/>
  <c r="BG90" i="12"/>
  <c r="BH90" i="12"/>
  <c r="BJ90" i="12"/>
  <c r="J91" i="12"/>
  <c r="O91" i="12"/>
  <c r="Q91" i="12"/>
  <c r="Q89" i="12" s="1"/>
  <c r="S91" i="12"/>
  <c r="BD91" i="12"/>
  <c r="BE91" i="12"/>
  <c r="BF91" i="12"/>
  <c r="BG91" i="12"/>
  <c r="BH91" i="12"/>
  <c r="BJ91" i="12"/>
  <c r="BJ89" i="12" s="1"/>
  <c r="J89" i="12" s="1"/>
  <c r="J22" i="12" s="1"/>
  <c r="J93" i="12"/>
  <c r="O93" i="12"/>
  <c r="Q93" i="12"/>
  <c r="S93" i="12"/>
  <c r="S92" i="12" s="1"/>
  <c r="BD93" i="12"/>
  <c r="BE93" i="12"/>
  <c r="BF93" i="12"/>
  <c r="BG93" i="12"/>
  <c r="BH93" i="12"/>
  <c r="BJ93" i="12"/>
  <c r="J94" i="12"/>
  <c r="BE94" i="12" s="1"/>
  <c r="O94" i="12"/>
  <c r="Q94" i="12"/>
  <c r="S94" i="12"/>
  <c r="BD94" i="12"/>
  <c r="BF94" i="12"/>
  <c r="BG94" i="12"/>
  <c r="BH94" i="12"/>
  <c r="BJ94" i="12"/>
  <c r="J96" i="12"/>
  <c r="O96" i="12"/>
  <c r="Q96" i="12"/>
  <c r="S96" i="12"/>
  <c r="BD96" i="12"/>
  <c r="BE96" i="12"/>
  <c r="BF96" i="12"/>
  <c r="BG96" i="12"/>
  <c r="BH96" i="12"/>
  <c r="BJ96" i="12"/>
  <c r="J97" i="12"/>
  <c r="O97" i="12"/>
  <c r="Q97" i="12"/>
  <c r="S97" i="12"/>
  <c r="BD97" i="12"/>
  <c r="BE97" i="12"/>
  <c r="BF97" i="12"/>
  <c r="BG97" i="12"/>
  <c r="BH97" i="12"/>
  <c r="BJ97" i="12"/>
  <c r="J99" i="12"/>
  <c r="BE99" i="12" s="1"/>
  <c r="O99" i="12"/>
  <c r="Q99" i="12"/>
  <c r="S99" i="12"/>
  <c r="BD99" i="12"/>
  <c r="BF99" i="12"/>
  <c r="BG99" i="12"/>
  <c r="BH99" i="12"/>
  <c r="BJ99" i="12"/>
  <c r="J100" i="12"/>
  <c r="BE100" i="12" s="1"/>
  <c r="O100" i="12"/>
  <c r="Q100" i="12"/>
  <c r="S100" i="12"/>
  <c r="BD100" i="12"/>
  <c r="BF100" i="12"/>
  <c r="BG100" i="12"/>
  <c r="BH100" i="12"/>
  <c r="BJ100" i="12"/>
  <c r="J101" i="12"/>
  <c r="BE101" i="12" s="1"/>
  <c r="O101" i="12"/>
  <c r="Q101" i="12"/>
  <c r="S101" i="12"/>
  <c r="BD101" i="12"/>
  <c r="BF101" i="12"/>
  <c r="BG101" i="12"/>
  <c r="BH101" i="12"/>
  <c r="BJ101" i="12"/>
  <c r="J102" i="12"/>
  <c r="BE102" i="12" s="1"/>
  <c r="O102" i="12"/>
  <c r="Q102" i="12"/>
  <c r="S102" i="12"/>
  <c r="BD102" i="12"/>
  <c r="BF102" i="12"/>
  <c r="BG102" i="12"/>
  <c r="BH102" i="12"/>
  <c r="BJ102" i="12"/>
  <c r="J103" i="12"/>
  <c r="BE103" i="12" s="1"/>
  <c r="O103" i="12"/>
  <c r="Q103" i="12"/>
  <c r="S103" i="12"/>
  <c r="BD103" i="12"/>
  <c r="BF103" i="12"/>
  <c r="BG103" i="12"/>
  <c r="BH103" i="12"/>
  <c r="BJ103" i="12"/>
  <c r="J105" i="12"/>
  <c r="O105" i="12"/>
  <c r="Q105" i="12"/>
  <c r="S105" i="12"/>
  <c r="BD105" i="12"/>
  <c r="BE105" i="12"/>
  <c r="BF105" i="12"/>
  <c r="BG105" i="12"/>
  <c r="BH105" i="12"/>
  <c r="BJ105" i="12"/>
  <c r="J106" i="12"/>
  <c r="O106" i="12"/>
  <c r="Q106" i="12"/>
  <c r="S106" i="12"/>
  <c r="BD106" i="12"/>
  <c r="BE106" i="12"/>
  <c r="BF106" i="12"/>
  <c r="BG106" i="12"/>
  <c r="BH106" i="12"/>
  <c r="BJ106" i="12"/>
  <c r="J108" i="12"/>
  <c r="BE108" i="12" s="1"/>
  <c r="O108" i="12"/>
  <c r="Q108" i="12"/>
  <c r="S108" i="12"/>
  <c r="BD108" i="12"/>
  <c r="BF108" i="12"/>
  <c r="BG108" i="12"/>
  <c r="BH108" i="12"/>
  <c r="BJ108" i="12"/>
  <c r="BJ107" i="12" s="1"/>
  <c r="J107" i="12" s="1"/>
  <c r="J27" i="12" s="1"/>
  <c r="J109" i="12"/>
  <c r="BE109" i="12" s="1"/>
  <c r="O109" i="12"/>
  <c r="O107" i="12" s="1"/>
  <c r="Q109" i="12"/>
  <c r="S109" i="12"/>
  <c r="BD109" i="12"/>
  <c r="BF109" i="12"/>
  <c r="BG109" i="12"/>
  <c r="BH109" i="12"/>
  <c r="BJ109" i="12"/>
  <c r="J112" i="12"/>
  <c r="BE112" i="12" s="1"/>
  <c r="O112" i="12"/>
  <c r="O111" i="12" s="1"/>
  <c r="Q112" i="12"/>
  <c r="Q111" i="12" s="1"/>
  <c r="S112" i="12"/>
  <c r="S111" i="12" s="1"/>
  <c r="BD112" i="12"/>
  <c r="BF112" i="12"/>
  <c r="BG112" i="12"/>
  <c r="BH112" i="12"/>
  <c r="BJ112" i="12"/>
  <c r="BJ111" i="12" s="1"/>
  <c r="J114" i="12"/>
  <c r="O114" i="12"/>
  <c r="O113" i="12" s="1"/>
  <c r="Q114" i="12"/>
  <c r="Q113" i="12" s="1"/>
  <c r="S114" i="12"/>
  <c r="S113" i="12" s="1"/>
  <c r="BD114" i="12"/>
  <c r="BE114" i="12"/>
  <c r="BF114" i="12"/>
  <c r="BG114" i="12"/>
  <c r="BH114" i="12"/>
  <c r="BJ114" i="12"/>
  <c r="BJ113" i="12" s="1"/>
  <c r="J113" i="12" s="1"/>
  <c r="J30" i="12" s="1"/>
  <c r="J116" i="12"/>
  <c r="BE116" i="12" s="1"/>
  <c r="O116" i="12"/>
  <c r="Q116" i="12"/>
  <c r="S116" i="12"/>
  <c r="BD116" i="12"/>
  <c r="BF116" i="12"/>
  <c r="BG116" i="12"/>
  <c r="BH116" i="12"/>
  <c r="BJ116" i="12"/>
  <c r="J117" i="12"/>
  <c r="BE117" i="12" s="1"/>
  <c r="O117" i="12"/>
  <c r="O115" i="12" s="1"/>
  <c r="Q117" i="12"/>
  <c r="S117" i="12"/>
  <c r="BD117" i="12"/>
  <c r="BF117" i="12"/>
  <c r="BG117" i="12"/>
  <c r="BH117" i="12"/>
  <c r="BJ117" i="12"/>
  <c r="J118" i="12"/>
  <c r="BE118" i="12" s="1"/>
  <c r="O118" i="12"/>
  <c r="Q118" i="12"/>
  <c r="S118" i="12"/>
  <c r="BD118" i="12"/>
  <c r="BF118" i="12"/>
  <c r="BG118" i="12"/>
  <c r="BH118" i="12"/>
  <c r="BJ118" i="12"/>
  <c r="J120" i="12"/>
  <c r="O120" i="12"/>
  <c r="Q120" i="12"/>
  <c r="S120" i="12"/>
  <c r="BD120" i="12"/>
  <c r="BE120" i="12"/>
  <c r="BF120" i="12"/>
  <c r="BG120" i="12"/>
  <c r="BH120" i="12"/>
  <c r="BJ120" i="12"/>
  <c r="J121" i="12"/>
  <c r="O121" i="12"/>
  <c r="Q121" i="12"/>
  <c r="S121" i="12"/>
  <c r="BD121" i="12"/>
  <c r="BE121" i="12"/>
  <c r="BF121" i="12"/>
  <c r="BG121" i="12"/>
  <c r="BH121" i="12"/>
  <c r="BJ121" i="12"/>
  <c r="J122" i="12"/>
  <c r="O122" i="12"/>
  <c r="Q122" i="12"/>
  <c r="S122" i="12"/>
  <c r="BD122" i="12"/>
  <c r="BE122" i="12"/>
  <c r="BF122" i="12"/>
  <c r="BG122" i="12"/>
  <c r="BH122" i="12"/>
  <c r="BJ122" i="12"/>
  <c r="J123" i="12"/>
  <c r="O123" i="12"/>
  <c r="Q123" i="12"/>
  <c r="S123" i="12"/>
  <c r="BD123" i="12"/>
  <c r="BE123" i="12"/>
  <c r="BF123" i="12"/>
  <c r="BG123" i="12"/>
  <c r="BH123" i="12"/>
  <c r="BJ123" i="12"/>
  <c r="J124" i="12"/>
  <c r="O124" i="12"/>
  <c r="Q124" i="12"/>
  <c r="S124" i="12"/>
  <c r="BD124" i="12"/>
  <c r="BE124" i="12"/>
  <c r="BF124" i="12"/>
  <c r="BG124" i="12"/>
  <c r="BH124" i="12"/>
  <c r="BJ124" i="12"/>
  <c r="J125" i="12"/>
  <c r="O125" i="12"/>
  <c r="Q125" i="12"/>
  <c r="S125" i="12"/>
  <c r="BD125" i="12"/>
  <c r="BE125" i="12"/>
  <c r="BF125" i="12"/>
  <c r="BG125" i="12"/>
  <c r="BH125" i="12"/>
  <c r="BJ125" i="12"/>
  <c r="J126" i="12"/>
  <c r="O126" i="12"/>
  <c r="Q126" i="12"/>
  <c r="S126" i="12"/>
  <c r="BD126" i="12"/>
  <c r="BE126" i="12"/>
  <c r="BF126" i="12"/>
  <c r="BG126" i="12"/>
  <c r="BH126" i="12"/>
  <c r="BJ126" i="12"/>
  <c r="J127" i="12"/>
  <c r="O127" i="12"/>
  <c r="Q127" i="12"/>
  <c r="S127" i="12"/>
  <c r="BD127" i="12"/>
  <c r="BE127" i="12"/>
  <c r="BF127" i="12"/>
  <c r="BG127" i="12"/>
  <c r="BH127" i="12"/>
  <c r="BJ127" i="12"/>
  <c r="J128" i="12"/>
  <c r="O128" i="12"/>
  <c r="Q128" i="12"/>
  <c r="S128" i="12"/>
  <c r="BD128" i="12"/>
  <c r="BE128" i="12"/>
  <c r="BF128" i="12"/>
  <c r="BG128" i="12"/>
  <c r="BH128" i="12"/>
  <c r="BJ128" i="12"/>
  <c r="J129" i="12"/>
  <c r="O129" i="12"/>
  <c r="Q129" i="12"/>
  <c r="S129" i="12"/>
  <c r="BD129" i="12"/>
  <c r="BE129" i="12"/>
  <c r="BF129" i="12"/>
  <c r="BG129" i="12"/>
  <c r="BH129" i="12"/>
  <c r="BJ129" i="12"/>
  <c r="J130" i="12"/>
  <c r="O130" i="12"/>
  <c r="Q130" i="12"/>
  <c r="S130" i="12"/>
  <c r="BD130" i="12"/>
  <c r="BE130" i="12"/>
  <c r="BF130" i="12"/>
  <c r="BG130" i="12"/>
  <c r="BH130" i="12"/>
  <c r="BJ130" i="12"/>
  <c r="J131" i="12"/>
  <c r="O131" i="12"/>
  <c r="Q131" i="12"/>
  <c r="S131" i="12"/>
  <c r="BD131" i="12"/>
  <c r="BE131" i="12"/>
  <c r="BF131" i="12"/>
  <c r="BG131" i="12"/>
  <c r="BH131" i="12"/>
  <c r="BJ131" i="12"/>
  <c r="J132" i="12"/>
  <c r="O132" i="12"/>
  <c r="Q132" i="12"/>
  <c r="S132" i="12"/>
  <c r="BD132" i="12"/>
  <c r="BE132" i="12"/>
  <c r="BF132" i="12"/>
  <c r="BG132" i="12"/>
  <c r="BH132" i="12"/>
  <c r="BJ132" i="12"/>
  <c r="J133" i="12"/>
  <c r="O133" i="12"/>
  <c r="Q133" i="12"/>
  <c r="S133" i="12"/>
  <c r="BD133" i="12"/>
  <c r="BE133" i="12"/>
  <c r="BF133" i="12"/>
  <c r="BG133" i="12"/>
  <c r="BH133" i="12"/>
  <c r="BJ133" i="12"/>
  <c r="J136" i="12"/>
  <c r="O136" i="12"/>
  <c r="O135" i="12" s="1"/>
  <c r="O134" i="12" s="1"/>
  <c r="Q136" i="12"/>
  <c r="Q135" i="12" s="1"/>
  <c r="Q134" i="12" s="1"/>
  <c r="S136" i="12"/>
  <c r="S135" i="12" s="1"/>
  <c r="S134" i="12" s="1"/>
  <c r="BD136" i="12"/>
  <c r="BE136" i="12"/>
  <c r="BF136" i="12"/>
  <c r="BG136" i="12"/>
  <c r="BH136" i="12"/>
  <c r="BJ136" i="12"/>
  <c r="BJ135" i="12" s="1"/>
  <c r="J135" i="12" s="1"/>
  <c r="J34" i="12" s="1"/>
  <c r="J29" i="11"/>
  <c r="BF29" i="11" s="1"/>
  <c r="P29" i="11"/>
  <c r="R29" i="11"/>
  <c r="T29" i="11"/>
  <c r="BE29" i="11"/>
  <c r="BG29" i="11"/>
  <c r="BH29" i="11"/>
  <c r="BI29" i="11"/>
  <c r="BK29" i="11"/>
  <c r="J30" i="11"/>
  <c r="P30" i="11"/>
  <c r="P28" i="11" s="1"/>
  <c r="R30" i="11"/>
  <c r="T30" i="11"/>
  <c r="BE30" i="11"/>
  <c r="BF30" i="11"/>
  <c r="BG30" i="11"/>
  <c r="BH30" i="11"/>
  <c r="BI30" i="11"/>
  <c r="BK30" i="11"/>
  <c r="J31" i="11"/>
  <c r="BF31" i="11" s="1"/>
  <c r="P31" i="11"/>
  <c r="R31" i="11"/>
  <c r="T31" i="11"/>
  <c r="BE31" i="11"/>
  <c r="BG31" i="11"/>
  <c r="BH31" i="11"/>
  <c r="BI31" i="11"/>
  <c r="BK31" i="11"/>
  <c r="J32" i="11"/>
  <c r="BF32" i="11" s="1"/>
  <c r="P32" i="11"/>
  <c r="R32" i="11"/>
  <c r="T32" i="11"/>
  <c r="BE32" i="11"/>
  <c r="BG32" i="11"/>
  <c r="BH32" i="11"/>
  <c r="BI32" i="11"/>
  <c r="BK32" i="11"/>
  <c r="J33" i="11"/>
  <c r="BF33" i="11" s="1"/>
  <c r="P33" i="11"/>
  <c r="R33" i="11"/>
  <c r="T33" i="11"/>
  <c r="BE33" i="11"/>
  <c r="BG33" i="11"/>
  <c r="BH33" i="11"/>
  <c r="BI33" i="11"/>
  <c r="BK33" i="11"/>
  <c r="J34" i="11"/>
  <c r="BF34" i="11" s="1"/>
  <c r="P34" i="11"/>
  <c r="R34" i="11"/>
  <c r="T34" i="11"/>
  <c r="BE34" i="11"/>
  <c r="BG34" i="11"/>
  <c r="BH34" i="11"/>
  <c r="BI34" i="11"/>
  <c r="BK34" i="11"/>
  <c r="J35" i="11"/>
  <c r="BF35" i="11" s="1"/>
  <c r="P35" i="11"/>
  <c r="R35" i="11"/>
  <c r="T35" i="11"/>
  <c r="BE35" i="11"/>
  <c r="BG35" i="11"/>
  <c r="BH35" i="11"/>
  <c r="BI35" i="11"/>
  <c r="BK35" i="11"/>
  <c r="J37" i="11"/>
  <c r="BF37" i="11" s="1"/>
  <c r="P37" i="11"/>
  <c r="R37" i="11"/>
  <c r="R36" i="11" s="1"/>
  <c r="T37" i="11"/>
  <c r="BE37" i="11"/>
  <c r="BG37" i="11"/>
  <c r="BH37" i="11"/>
  <c r="BI37" i="11"/>
  <c r="BK37" i="11"/>
  <c r="J38" i="11"/>
  <c r="P38" i="11"/>
  <c r="R38" i="11"/>
  <c r="T38" i="11"/>
  <c r="BE38" i="11"/>
  <c r="BF38" i="11"/>
  <c r="BG38" i="11"/>
  <c r="BH38" i="11"/>
  <c r="BI38" i="11"/>
  <c r="BK38" i="11"/>
  <c r="J39" i="11"/>
  <c r="BF39" i="11" s="1"/>
  <c r="P39" i="11"/>
  <c r="R39" i="11"/>
  <c r="T39" i="11"/>
  <c r="BE39" i="11"/>
  <c r="BG39" i="11"/>
  <c r="BH39" i="11"/>
  <c r="BI39" i="11"/>
  <c r="BK39" i="11"/>
  <c r="J41" i="11"/>
  <c r="P41" i="11"/>
  <c r="R41" i="11"/>
  <c r="T41" i="11"/>
  <c r="T40" i="11" s="1"/>
  <c r="BE41" i="11"/>
  <c r="BF41" i="11"/>
  <c r="BG41" i="11"/>
  <c r="BH41" i="11"/>
  <c r="BI41" i="11"/>
  <c r="BK41" i="11"/>
  <c r="J42" i="11"/>
  <c r="BF42" i="11" s="1"/>
  <c r="P42" i="11"/>
  <c r="R42" i="11"/>
  <c r="T42" i="11"/>
  <c r="BE42" i="11"/>
  <c r="BG42" i="11"/>
  <c r="BH42" i="11"/>
  <c r="BI42" i="11"/>
  <c r="BK42" i="11"/>
  <c r="J43" i="11"/>
  <c r="P43" i="11"/>
  <c r="R43" i="11"/>
  <c r="T43" i="11"/>
  <c r="BE43" i="11"/>
  <c r="BF43" i="11"/>
  <c r="BG43" i="11"/>
  <c r="BH43" i="11"/>
  <c r="BI43" i="11"/>
  <c r="BK43" i="11"/>
  <c r="J44" i="11"/>
  <c r="BF44" i="11" s="1"/>
  <c r="P44" i="11"/>
  <c r="R44" i="11"/>
  <c r="T44" i="11"/>
  <c r="BE44" i="11"/>
  <c r="BG44" i="11"/>
  <c r="BH44" i="11"/>
  <c r="BI44" i="11"/>
  <c r="BK44" i="11"/>
  <c r="J45" i="11"/>
  <c r="P45" i="11"/>
  <c r="R45" i="11"/>
  <c r="T45" i="11"/>
  <c r="BE45" i="11"/>
  <c r="BF45" i="11"/>
  <c r="BG45" i="11"/>
  <c r="BH45" i="11"/>
  <c r="BI45" i="11"/>
  <c r="BK45" i="11"/>
  <c r="J46" i="11"/>
  <c r="BF46" i="11" s="1"/>
  <c r="P46" i="11"/>
  <c r="R46" i="11"/>
  <c r="T46" i="11"/>
  <c r="BE46" i="11"/>
  <c r="BG46" i="11"/>
  <c r="BH46" i="11"/>
  <c r="BI46" i="11"/>
  <c r="BK46" i="11"/>
  <c r="J47" i="11"/>
  <c r="BF47" i="11" s="1"/>
  <c r="P47" i="11"/>
  <c r="R47" i="11"/>
  <c r="T47" i="11"/>
  <c r="BE47" i="11"/>
  <c r="BG47" i="11"/>
  <c r="BH47" i="11"/>
  <c r="BI47" i="11"/>
  <c r="BK47" i="11"/>
  <c r="J49" i="11"/>
  <c r="P49" i="11"/>
  <c r="R49" i="11"/>
  <c r="T49" i="11"/>
  <c r="BE49" i="11"/>
  <c r="BF49" i="11"/>
  <c r="BG49" i="11"/>
  <c r="BH49" i="11"/>
  <c r="BI49" i="11"/>
  <c r="BK49" i="11"/>
  <c r="J50" i="11"/>
  <c r="BF50" i="11" s="1"/>
  <c r="P50" i="11"/>
  <c r="R50" i="11"/>
  <c r="T50" i="11"/>
  <c r="BE50" i="11"/>
  <c r="BG50" i="11"/>
  <c r="BH50" i="11"/>
  <c r="BI50" i="11"/>
  <c r="BK50" i="11"/>
  <c r="J51" i="11"/>
  <c r="BF51" i="11" s="1"/>
  <c r="P51" i="11"/>
  <c r="R51" i="11"/>
  <c r="T51" i="11"/>
  <c r="BE51" i="11"/>
  <c r="BG51" i="11"/>
  <c r="BH51" i="11"/>
  <c r="BI51" i="11"/>
  <c r="BK51" i="11"/>
  <c r="J52" i="11"/>
  <c r="BF52" i="11" s="1"/>
  <c r="P52" i="11"/>
  <c r="R52" i="11"/>
  <c r="T52" i="11"/>
  <c r="BE52" i="11"/>
  <c r="BG52" i="11"/>
  <c r="BH52" i="11"/>
  <c r="BI52" i="11"/>
  <c r="BK52" i="11"/>
  <c r="J53" i="11"/>
  <c r="P53" i="11"/>
  <c r="R53" i="11"/>
  <c r="T53" i="11"/>
  <c r="BE53" i="11"/>
  <c r="BF53" i="11"/>
  <c r="BG53" i="11"/>
  <c r="BH53" i="11"/>
  <c r="BI53" i="11"/>
  <c r="BK53" i="11"/>
  <c r="J54" i="11"/>
  <c r="BF54" i="11" s="1"/>
  <c r="P54" i="11"/>
  <c r="R54" i="11"/>
  <c r="T54" i="11"/>
  <c r="BE54" i="11"/>
  <c r="BG54" i="11"/>
  <c r="BH54" i="11"/>
  <c r="BI54" i="11"/>
  <c r="BK54" i="11"/>
  <c r="J55" i="11"/>
  <c r="P55" i="11"/>
  <c r="R55" i="11"/>
  <c r="T55" i="11"/>
  <c r="BE55" i="11"/>
  <c r="BF55" i="11"/>
  <c r="BG55" i="11"/>
  <c r="BH55" i="11"/>
  <c r="BI55" i="11"/>
  <c r="BK55" i="11"/>
  <c r="J56" i="11"/>
  <c r="BF56" i="11" s="1"/>
  <c r="P56" i="11"/>
  <c r="R56" i="11"/>
  <c r="T56" i="11"/>
  <c r="BE56" i="11"/>
  <c r="BG56" i="11"/>
  <c r="BH56" i="11"/>
  <c r="BI56" i="11"/>
  <c r="BK56" i="11"/>
  <c r="J57" i="11"/>
  <c r="P57" i="11"/>
  <c r="R57" i="11"/>
  <c r="T57" i="11"/>
  <c r="BE57" i="11"/>
  <c r="BF57" i="11"/>
  <c r="BG57" i="11"/>
  <c r="BH57" i="11"/>
  <c r="BI57" i="11"/>
  <c r="BK57" i="11"/>
  <c r="J58" i="11"/>
  <c r="BF58" i="11" s="1"/>
  <c r="P58" i="11"/>
  <c r="R58" i="11"/>
  <c r="T58" i="11"/>
  <c r="BE58" i="11"/>
  <c r="BG58" i="11"/>
  <c r="BH58" i="11"/>
  <c r="BI58" i="11"/>
  <c r="BK58" i="11"/>
  <c r="J59" i="11"/>
  <c r="P59" i="11"/>
  <c r="R59" i="11"/>
  <c r="T59" i="11"/>
  <c r="BE59" i="11"/>
  <c r="BF59" i="11"/>
  <c r="BG59" i="11"/>
  <c r="BH59" i="11"/>
  <c r="BI59" i="11"/>
  <c r="BK59" i="11"/>
  <c r="J61" i="11"/>
  <c r="BF61" i="11" s="1"/>
  <c r="P61" i="11"/>
  <c r="R61" i="11"/>
  <c r="T61" i="11"/>
  <c r="BE61" i="11"/>
  <c r="BG61" i="11"/>
  <c r="BH61" i="11"/>
  <c r="BI61" i="11"/>
  <c r="BK61" i="11"/>
  <c r="J62" i="11"/>
  <c r="P62" i="11"/>
  <c r="R62" i="11"/>
  <c r="T62" i="11"/>
  <c r="BE62" i="11"/>
  <c r="BF62" i="11"/>
  <c r="BG62" i="11"/>
  <c r="BH62" i="11"/>
  <c r="BI62" i="11"/>
  <c r="BK62" i="11"/>
  <c r="J63" i="11"/>
  <c r="BF63" i="11" s="1"/>
  <c r="P63" i="11"/>
  <c r="R63" i="11"/>
  <c r="T63" i="11"/>
  <c r="BE63" i="11"/>
  <c r="BG63" i="11"/>
  <c r="BH63" i="11"/>
  <c r="BI63" i="11"/>
  <c r="BK63" i="11"/>
  <c r="J64" i="11"/>
  <c r="P64" i="11"/>
  <c r="R64" i="11"/>
  <c r="T64" i="11"/>
  <c r="BE64" i="11"/>
  <c r="BF64" i="11"/>
  <c r="BG64" i="11"/>
  <c r="BH64" i="11"/>
  <c r="BI64" i="11"/>
  <c r="BK64" i="11"/>
  <c r="J65" i="11"/>
  <c r="BF65" i="11" s="1"/>
  <c r="P65" i="11"/>
  <c r="R65" i="11"/>
  <c r="T65" i="11"/>
  <c r="BE65" i="11"/>
  <c r="BG65" i="11"/>
  <c r="BH65" i="11"/>
  <c r="BI65" i="11"/>
  <c r="BK65" i="11"/>
  <c r="J67" i="11"/>
  <c r="P67" i="11"/>
  <c r="R67" i="11"/>
  <c r="T67" i="11"/>
  <c r="BE67" i="11"/>
  <c r="BF67" i="11"/>
  <c r="BG67" i="11"/>
  <c r="BH67" i="11"/>
  <c r="BI67" i="11"/>
  <c r="BK67" i="11"/>
  <c r="J68" i="11"/>
  <c r="BF68" i="11" s="1"/>
  <c r="P68" i="11"/>
  <c r="R68" i="11"/>
  <c r="T68" i="11"/>
  <c r="BE68" i="11"/>
  <c r="BG68" i="11"/>
  <c r="BH68" i="11"/>
  <c r="BI68" i="11"/>
  <c r="BK68" i="11"/>
  <c r="J70" i="11"/>
  <c r="P70" i="11"/>
  <c r="R70" i="11"/>
  <c r="T70" i="11"/>
  <c r="T69" i="11" s="1"/>
  <c r="BE70" i="11"/>
  <c r="BF70" i="11"/>
  <c r="BG70" i="11"/>
  <c r="BH70" i="11"/>
  <c r="BI70" i="11"/>
  <c r="BK70" i="11"/>
  <c r="J72" i="11"/>
  <c r="BF72" i="11" s="1"/>
  <c r="P72" i="11"/>
  <c r="R72" i="11"/>
  <c r="T72" i="11"/>
  <c r="BE72" i="11"/>
  <c r="BG72" i="11"/>
  <c r="BH72" i="11"/>
  <c r="BI72" i="11"/>
  <c r="BK72" i="11"/>
  <c r="J74" i="11"/>
  <c r="P74" i="11"/>
  <c r="R74" i="11"/>
  <c r="T74" i="11"/>
  <c r="BE74" i="11"/>
  <c r="BF74" i="11"/>
  <c r="BG74" i="11"/>
  <c r="BH74" i="11"/>
  <c r="BI74" i="11"/>
  <c r="BK74" i="11"/>
  <c r="J75" i="11"/>
  <c r="BF75" i="11" s="1"/>
  <c r="P75" i="11"/>
  <c r="R75" i="11"/>
  <c r="T75" i="11"/>
  <c r="BE75" i="11"/>
  <c r="BG75" i="11"/>
  <c r="BH75" i="11"/>
  <c r="BI75" i="11"/>
  <c r="BK75" i="11"/>
  <c r="J76" i="11"/>
  <c r="BF76" i="11" s="1"/>
  <c r="P76" i="11"/>
  <c r="R76" i="11"/>
  <c r="T76" i="11"/>
  <c r="BE76" i="11"/>
  <c r="BG76" i="11"/>
  <c r="BH76" i="11"/>
  <c r="BI76" i="11"/>
  <c r="BK76" i="11"/>
  <c r="J77" i="11"/>
  <c r="BF77" i="11" s="1"/>
  <c r="P77" i="11"/>
  <c r="R77" i="11"/>
  <c r="T77" i="11"/>
  <c r="BE77" i="11"/>
  <c r="BG77" i="11"/>
  <c r="BH77" i="11"/>
  <c r="BI77" i="11"/>
  <c r="BK77" i="11"/>
  <c r="J78" i="11"/>
  <c r="BF78" i="11" s="1"/>
  <c r="P78" i="11"/>
  <c r="R78" i="11"/>
  <c r="T78" i="11"/>
  <c r="BE78" i="11"/>
  <c r="BG78" i="11"/>
  <c r="BH78" i="11"/>
  <c r="BI78" i="11"/>
  <c r="BK78" i="11"/>
  <c r="J79" i="11"/>
  <c r="BF79" i="11" s="1"/>
  <c r="P79" i="11"/>
  <c r="R79" i="11"/>
  <c r="T79" i="11"/>
  <c r="BE79" i="11"/>
  <c r="BG79" i="11"/>
  <c r="BH79" i="11"/>
  <c r="BI79" i="11"/>
  <c r="BK79" i="11"/>
  <c r="J80" i="11"/>
  <c r="P80" i="11"/>
  <c r="R80" i="11"/>
  <c r="T80" i="11"/>
  <c r="BE80" i="11"/>
  <c r="BF80" i="11"/>
  <c r="BG80" i="11"/>
  <c r="BH80" i="11"/>
  <c r="BI80" i="11"/>
  <c r="BK80" i="11"/>
  <c r="J81" i="11"/>
  <c r="BF81" i="11" s="1"/>
  <c r="P81" i="11"/>
  <c r="R81" i="11"/>
  <c r="T81" i="11"/>
  <c r="BE81" i="11"/>
  <c r="BG81" i="11"/>
  <c r="BH81" i="11"/>
  <c r="BI81" i="11"/>
  <c r="BK81" i="11"/>
  <c r="J83" i="11"/>
  <c r="P83" i="11"/>
  <c r="R83" i="11"/>
  <c r="T83" i="11"/>
  <c r="BE83" i="11"/>
  <c r="BF83" i="11"/>
  <c r="BG83" i="11"/>
  <c r="BH83" i="11"/>
  <c r="BI83" i="11"/>
  <c r="BK83" i="11"/>
  <c r="J84" i="11"/>
  <c r="BF84" i="11" s="1"/>
  <c r="P84" i="11"/>
  <c r="R84" i="11"/>
  <c r="R82" i="11" s="1"/>
  <c r="T84" i="11"/>
  <c r="BE84" i="11"/>
  <c r="BG84" i="11"/>
  <c r="BH84" i="11"/>
  <c r="BI84" i="11"/>
  <c r="BK84" i="11"/>
  <c r="J85" i="11"/>
  <c r="P85" i="11"/>
  <c r="R85" i="11"/>
  <c r="T85" i="11"/>
  <c r="BE85" i="11"/>
  <c r="BF85" i="11"/>
  <c r="BG85" i="11"/>
  <c r="BH85" i="11"/>
  <c r="BI85" i="11"/>
  <c r="BK85" i="11"/>
  <c r="J86" i="11"/>
  <c r="BF86" i="11" s="1"/>
  <c r="P86" i="11"/>
  <c r="R86" i="11"/>
  <c r="T86" i="11"/>
  <c r="BE86" i="11"/>
  <c r="BG86" i="11"/>
  <c r="BH86" i="11"/>
  <c r="BI86" i="11"/>
  <c r="BK86" i="11"/>
  <c r="J87" i="11"/>
  <c r="P87" i="11"/>
  <c r="R87" i="11"/>
  <c r="T87" i="11"/>
  <c r="BE87" i="11"/>
  <c r="BF87" i="11"/>
  <c r="BG87" i="11"/>
  <c r="BH87" i="11"/>
  <c r="BI87" i="11"/>
  <c r="BK87" i="11"/>
  <c r="J88" i="11"/>
  <c r="BF88" i="11" s="1"/>
  <c r="P88" i="11"/>
  <c r="R88" i="11"/>
  <c r="T88" i="11"/>
  <c r="BE88" i="11"/>
  <c r="BG88" i="11"/>
  <c r="BH88" i="11"/>
  <c r="BI88" i="11"/>
  <c r="BK88" i="11"/>
  <c r="J89" i="11"/>
  <c r="BF89" i="11" s="1"/>
  <c r="P89" i="11"/>
  <c r="R89" i="11"/>
  <c r="T89" i="11"/>
  <c r="BE89" i="11"/>
  <c r="BG89" i="11"/>
  <c r="BH89" i="11"/>
  <c r="BI89" i="11"/>
  <c r="BK89" i="11"/>
  <c r="J90" i="11"/>
  <c r="BF90" i="11" s="1"/>
  <c r="P90" i="11"/>
  <c r="R90" i="11"/>
  <c r="T90" i="11"/>
  <c r="BE90" i="11"/>
  <c r="BG90" i="11"/>
  <c r="BH90" i="11"/>
  <c r="BI90" i="11"/>
  <c r="BK90" i="11"/>
  <c r="J91" i="11"/>
  <c r="P91" i="11"/>
  <c r="R91" i="11"/>
  <c r="T91" i="11"/>
  <c r="BE91" i="11"/>
  <c r="BF91" i="11"/>
  <c r="BG91" i="11"/>
  <c r="BH91" i="11"/>
  <c r="BI91" i="11"/>
  <c r="BK91" i="11"/>
  <c r="J92" i="11"/>
  <c r="BF92" i="11" s="1"/>
  <c r="P92" i="11"/>
  <c r="R92" i="11"/>
  <c r="T92" i="11"/>
  <c r="BE92" i="11"/>
  <c r="BG92" i="11"/>
  <c r="BH92" i="11"/>
  <c r="BI92" i="11"/>
  <c r="BK92" i="11"/>
  <c r="J93" i="11"/>
  <c r="P93" i="11"/>
  <c r="R93" i="11"/>
  <c r="T93" i="11"/>
  <c r="BE93" i="11"/>
  <c r="BF93" i="11"/>
  <c r="BG93" i="11"/>
  <c r="BH93" i="11"/>
  <c r="BI93" i="11"/>
  <c r="BK93" i="11"/>
  <c r="J94" i="11"/>
  <c r="BF94" i="11" s="1"/>
  <c r="P94" i="11"/>
  <c r="R94" i="11"/>
  <c r="T94" i="11"/>
  <c r="BE94" i="11"/>
  <c r="BG94" i="11"/>
  <c r="BH94" i="11"/>
  <c r="BI94" i="11"/>
  <c r="BK94" i="11"/>
  <c r="J95" i="11"/>
  <c r="BF95" i="11" s="1"/>
  <c r="P95" i="11"/>
  <c r="R95" i="11"/>
  <c r="T95" i="11"/>
  <c r="BE95" i="11"/>
  <c r="BG95" i="11"/>
  <c r="BH95" i="11"/>
  <c r="BI95" i="11"/>
  <c r="BK95" i="11"/>
  <c r="J96" i="11"/>
  <c r="BF96" i="11" s="1"/>
  <c r="P96" i="11"/>
  <c r="R96" i="11"/>
  <c r="T96" i="11"/>
  <c r="BE96" i="11"/>
  <c r="BG96" i="11"/>
  <c r="BH96" i="11"/>
  <c r="BI96" i="11"/>
  <c r="BK96" i="11"/>
  <c r="J97" i="11"/>
  <c r="P97" i="11"/>
  <c r="R97" i="11"/>
  <c r="T97" i="11"/>
  <c r="BE97" i="11"/>
  <c r="BF97" i="11"/>
  <c r="BG97" i="11"/>
  <c r="BH97" i="11"/>
  <c r="BI97" i="11"/>
  <c r="BK97" i="11"/>
  <c r="J98" i="11"/>
  <c r="BF98" i="11" s="1"/>
  <c r="P98" i="11"/>
  <c r="R98" i="11"/>
  <c r="T98" i="11"/>
  <c r="BE98" i="11"/>
  <c r="BG98" i="11"/>
  <c r="BH98" i="11"/>
  <c r="BI98" i="11"/>
  <c r="BK98" i="11"/>
  <c r="J99" i="11"/>
  <c r="P99" i="11"/>
  <c r="R99" i="11"/>
  <c r="T99" i="11"/>
  <c r="BE99" i="11"/>
  <c r="BF99" i="11"/>
  <c r="BG99" i="11"/>
  <c r="BH99" i="11"/>
  <c r="BI99" i="11"/>
  <c r="BK99" i="11"/>
  <c r="BK100" i="11"/>
  <c r="P101" i="11"/>
  <c r="P100" i="11" s="1"/>
  <c r="R101" i="11"/>
  <c r="R100" i="11" s="1"/>
  <c r="T101" i="11"/>
  <c r="T100" i="11" s="1"/>
  <c r="BE101" i="11"/>
  <c r="BF101" i="11"/>
  <c r="BG101" i="11"/>
  <c r="BH101" i="11"/>
  <c r="BI101" i="11"/>
  <c r="BK101" i="11"/>
  <c r="G62" i="10"/>
  <c r="G61" i="10"/>
  <c r="G60" i="10"/>
  <c r="G59" i="10"/>
  <c r="G58" i="10"/>
  <c r="G57" i="10"/>
  <c r="E56" i="10"/>
  <c r="G56" i="10" s="1"/>
  <c r="G55" i="10"/>
  <c r="E54" i="10"/>
  <c r="G54" i="10" s="1"/>
  <c r="G53" i="10"/>
  <c r="G50" i="10"/>
  <c r="G49" i="10"/>
  <c r="G48" i="10"/>
  <c r="G46" i="10"/>
  <c r="G45" i="10"/>
  <c r="G44" i="10"/>
  <c r="G42" i="10"/>
  <c r="G39" i="10"/>
  <c r="G38" i="10"/>
  <c r="G36" i="10"/>
  <c r="G35" i="10"/>
  <c r="G33" i="10"/>
  <c r="G32" i="10"/>
  <c r="G30" i="10"/>
  <c r="G29" i="10"/>
  <c r="G28" i="10"/>
  <c r="G27" i="10"/>
  <c r="E23" i="10"/>
  <c r="G23" i="10" s="1"/>
  <c r="G21" i="10"/>
  <c r="G19" i="10"/>
  <c r="G17" i="10"/>
  <c r="G16" i="10"/>
  <c r="G15" i="10"/>
  <c r="G13" i="10"/>
  <c r="G12" i="10"/>
  <c r="H147" i="9"/>
  <c r="H146" i="9"/>
  <c r="H145" i="9"/>
  <c r="H144" i="9"/>
  <c r="H143" i="9"/>
  <c r="H142" i="9"/>
  <c r="H141" i="9"/>
  <c r="H131" i="9"/>
  <c r="H134" i="9" s="1"/>
  <c r="H22" i="9" s="1"/>
  <c r="H121" i="9"/>
  <c r="H120" i="9"/>
  <c r="H124" i="9" s="1"/>
  <c r="H10" i="9" s="1"/>
  <c r="H110" i="9"/>
  <c r="H114" i="9" s="1"/>
  <c r="H12" i="9" s="1"/>
  <c r="H13" i="9" s="1"/>
  <c r="H109" i="9"/>
  <c r="H108" i="9"/>
  <c r="H107" i="9"/>
  <c r="H106" i="9"/>
  <c r="H105" i="9"/>
  <c r="H104" i="9"/>
  <c r="H103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G86" i="8"/>
  <c r="G85" i="8"/>
  <c r="G84" i="8"/>
  <c r="G83" i="8"/>
  <c r="G82" i="8"/>
  <c r="G81" i="8"/>
  <c r="G80" i="8"/>
  <c r="G79" i="8"/>
  <c r="G78" i="8"/>
  <c r="G75" i="8"/>
  <c r="G74" i="8"/>
  <c r="G73" i="8"/>
  <c r="G72" i="8"/>
  <c r="G71" i="8"/>
  <c r="G70" i="8"/>
  <c r="G69" i="8"/>
  <c r="G68" i="8"/>
  <c r="G67" i="8"/>
  <c r="G66" i="8"/>
  <c r="G65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H240" i="7"/>
  <c r="I240" i="7" s="1"/>
  <c r="H239" i="7"/>
  <c r="I239" i="7" s="1"/>
  <c r="F238" i="7"/>
  <c r="I238" i="7" s="1"/>
  <c r="F237" i="7"/>
  <c r="H236" i="7"/>
  <c r="I236" i="7" s="1"/>
  <c r="H235" i="7"/>
  <c r="H241" i="7" s="1"/>
  <c r="F234" i="7"/>
  <c r="H233" i="7"/>
  <c r="I233" i="7" s="1"/>
  <c r="H232" i="7"/>
  <c r="I232" i="7" s="1"/>
  <c r="I227" i="7"/>
  <c r="F226" i="7"/>
  <c r="I226" i="7" s="1"/>
  <c r="H225" i="7"/>
  <c r="I225" i="7" s="1"/>
  <c r="H222" i="7"/>
  <c r="I222" i="7" s="1"/>
  <c r="H220" i="7"/>
  <c r="I220" i="7" s="1"/>
  <c r="H218" i="7"/>
  <c r="I218" i="7" s="1"/>
  <c r="H217" i="7"/>
  <c r="I217" i="7" s="1"/>
  <c r="H216" i="7"/>
  <c r="I216" i="7" s="1"/>
  <c r="H215" i="7"/>
  <c r="I215" i="7" s="1"/>
  <c r="H214" i="7"/>
  <c r="I214" i="7" s="1"/>
  <c r="H213" i="7"/>
  <c r="I213" i="7" s="1"/>
  <c r="H212" i="7"/>
  <c r="I212" i="7" s="1"/>
  <c r="H211" i="7"/>
  <c r="I211" i="7" s="1"/>
  <c r="H210" i="7"/>
  <c r="I210" i="7" s="1"/>
  <c r="H207" i="7"/>
  <c r="F207" i="7"/>
  <c r="I207" i="7" s="1"/>
  <c r="H206" i="7"/>
  <c r="F206" i="7"/>
  <c r="H205" i="7"/>
  <c r="F205" i="7"/>
  <c r="H204" i="7"/>
  <c r="F204" i="7"/>
  <c r="H203" i="7"/>
  <c r="I203" i="7" s="1"/>
  <c r="H201" i="7"/>
  <c r="F201" i="7"/>
  <c r="H200" i="7"/>
  <c r="F200" i="7"/>
  <c r="H198" i="7"/>
  <c r="F198" i="7"/>
  <c r="H197" i="7"/>
  <c r="F197" i="7"/>
  <c r="H195" i="7"/>
  <c r="F195" i="7"/>
  <c r="H194" i="7"/>
  <c r="F194" i="7"/>
  <c r="I194" i="7" s="1"/>
  <c r="H193" i="7"/>
  <c r="F193" i="7"/>
  <c r="F191" i="7"/>
  <c r="I191" i="7" s="1"/>
  <c r="F190" i="7"/>
  <c r="I190" i="7" s="1"/>
  <c r="F189" i="7"/>
  <c r="I189" i="7" s="1"/>
  <c r="H187" i="7"/>
  <c r="F187" i="7"/>
  <c r="H186" i="7"/>
  <c r="F186" i="7"/>
  <c r="H185" i="7"/>
  <c r="F185" i="7"/>
  <c r="H184" i="7"/>
  <c r="F184" i="7"/>
  <c r="H183" i="7"/>
  <c r="F183" i="7"/>
  <c r="H182" i="7"/>
  <c r="F182" i="7"/>
  <c r="H181" i="7"/>
  <c r="F181" i="7"/>
  <c r="H179" i="7"/>
  <c r="F179" i="7"/>
  <c r="H178" i="7"/>
  <c r="F178" i="7"/>
  <c r="H176" i="7"/>
  <c r="F176" i="7"/>
  <c r="H175" i="7"/>
  <c r="F175" i="7"/>
  <c r="I175" i="7" s="1"/>
  <c r="H174" i="7"/>
  <c r="F174" i="7"/>
  <c r="H171" i="7"/>
  <c r="I171" i="7" s="1"/>
  <c r="H170" i="7"/>
  <c r="I170" i="7" s="1"/>
  <c r="H169" i="7"/>
  <c r="I169" i="7" s="1"/>
  <c r="H166" i="7"/>
  <c r="F166" i="7"/>
  <c r="I166" i="7" s="1"/>
  <c r="H165" i="7"/>
  <c r="F165" i="7"/>
  <c r="H163" i="7"/>
  <c r="F163" i="7"/>
  <c r="H161" i="7"/>
  <c r="F161" i="7"/>
  <c r="H160" i="7"/>
  <c r="F160" i="7"/>
  <c r="I160" i="7" s="1"/>
  <c r="H159" i="7"/>
  <c r="F159" i="7"/>
  <c r="I159" i="7" s="1"/>
  <c r="H158" i="7"/>
  <c r="F158" i="7"/>
  <c r="H157" i="7"/>
  <c r="F157" i="7"/>
  <c r="H156" i="7"/>
  <c r="F156" i="7"/>
  <c r="H155" i="7"/>
  <c r="F155" i="7"/>
  <c r="H154" i="7"/>
  <c r="F154" i="7"/>
  <c r="H151" i="7"/>
  <c r="F151" i="7"/>
  <c r="H150" i="7"/>
  <c r="I150" i="7" s="1"/>
  <c r="F150" i="7"/>
  <c r="H149" i="7"/>
  <c r="F149" i="7"/>
  <c r="H148" i="7"/>
  <c r="F148" i="7"/>
  <c r="H147" i="7"/>
  <c r="F147" i="7"/>
  <c r="I147" i="7" s="1"/>
  <c r="I146" i="7"/>
  <c r="H146" i="7"/>
  <c r="F146" i="7"/>
  <c r="H145" i="7"/>
  <c r="F145" i="7"/>
  <c r="H143" i="7"/>
  <c r="F143" i="7"/>
  <c r="H142" i="7"/>
  <c r="F142" i="7"/>
  <c r="H141" i="7"/>
  <c r="F141" i="7"/>
  <c r="H140" i="7"/>
  <c r="F140" i="7"/>
  <c r="H139" i="7"/>
  <c r="F139" i="7"/>
  <c r="H136" i="7"/>
  <c r="F136" i="7"/>
  <c r="H135" i="7"/>
  <c r="F135" i="7"/>
  <c r="H134" i="7"/>
  <c r="F134" i="7"/>
  <c r="H133" i="7"/>
  <c r="F133" i="7"/>
  <c r="H132" i="7"/>
  <c r="F132" i="7"/>
  <c r="H131" i="7"/>
  <c r="F131" i="7"/>
  <c r="H130" i="7"/>
  <c r="F130" i="7"/>
  <c r="H128" i="7"/>
  <c r="F128" i="7"/>
  <c r="F127" i="7"/>
  <c r="I127" i="7" s="1"/>
  <c r="F126" i="7"/>
  <c r="I126" i="7" s="1"/>
  <c r="F125" i="7"/>
  <c r="I125" i="7" s="1"/>
  <c r="H124" i="7"/>
  <c r="F124" i="7"/>
  <c r="H122" i="7"/>
  <c r="F122" i="7"/>
  <c r="H121" i="7"/>
  <c r="F121" i="7"/>
  <c r="F120" i="7"/>
  <c r="I120" i="7" s="1"/>
  <c r="H119" i="7"/>
  <c r="F119" i="7"/>
  <c r="H117" i="7"/>
  <c r="F117" i="7"/>
  <c r="H115" i="7"/>
  <c r="I115" i="7" s="1"/>
  <c r="F115" i="7"/>
  <c r="H113" i="7"/>
  <c r="F113" i="7"/>
  <c r="H112" i="7"/>
  <c r="F112" i="7"/>
  <c r="H111" i="7"/>
  <c r="F111" i="7"/>
  <c r="H109" i="7"/>
  <c r="F109" i="7"/>
  <c r="H107" i="7"/>
  <c r="F107" i="7"/>
  <c r="H105" i="7"/>
  <c r="F105" i="7"/>
  <c r="H103" i="7"/>
  <c r="F103" i="7"/>
  <c r="H101" i="7"/>
  <c r="F101" i="7"/>
  <c r="I101" i="7" s="1"/>
  <c r="H99" i="7"/>
  <c r="F99" i="7"/>
  <c r="H97" i="7"/>
  <c r="F97" i="7"/>
  <c r="H95" i="7"/>
  <c r="F95" i="7"/>
  <c r="H93" i="7"/>
  <c r="I93" i="7" s="1"/>
  <c r="F93" i="7"/>
  <c r="H91" i="7"/>
  <c r="F91" i="7"/>
  <c r="H89" i="7"/>
  <c r="F89" i="7"/>
  <c r="H84" i="7"/>
  <c r="F83" i="7"/>
  <c r="I83" i="7" s="1"/>
  <c r="F82" i="7"/>
  <c r="I82" i="7" s="1"/>
  <c r="F81" i="7"/>
  <c r="I81" i="7" s="1"/>
  <c r="F80" i="7"/>
  <c r="I80" i="7" s="1"/>
  <c r="H77" i="7"/>
  <c r="F77" i="7"/>
  <c r="H76" i="7"/>
  <c r="F76" i="7"/>
  <c r="H75" i="7"/>
  <c r="F75" i="7"/>
  <c r="H73" i="7"/>
  <c r="F73" i="7"/>
  <c r="H72" i="7"/>
  <c r="F72" i="7"/>
  <c r="H71" i="7"/>
  <c r="F71" i="7"/>
  <c r="H70" i="7"/>
  <c r="F70" i="7"/>
  <c r="H67" i="7"/>
  <c r="F67" i="7"/>
  <c r="I67" i="7" s="1"/>
  <c r="I65" i="7"/>
  <c r="F65" i="7"/>
  <c r="H64" i="7"/>
  <c r="F64" i="7"/>
  <c r="I64" i="7" s="1"/>
  <c r="H63" i="7"/>
  <c r="F63" i="7"/>
  <c r="H60" i="7"/>
  <c r="F60" i="7"/>
  <c r="H55" i="7"/>
  <c r="F55" i="7"/>
  <c r="H54" i="7"/>
  <c r="F54" i="7"/>
  <c r="I54" i="7" s="1"/>
  <c r="H53" i="7"/>
  <c r="F53" i="7"/>
  <c r="I53" i="7" s="1"/>
  <c r="H51" i="7"/>
  <c r="F51" i="7"/>
  <c r="H49" i="7"/>
  <c r="F49" i="7"/>
  <c r="I49" i="7" s="1"/>
  <c r="H46" i="7"/>
  <c r="F46" i="7"/>
  <c r="H45" i="7"/>
  <c r="F45" i="7"/>
  <c r="I45" i="7" s="1"/>
  <c r="H44" i="7"/>
  <c r="F44" i="7"/>
  <c r="H43" i="7"/>
  <c r="F43" i="7"/>
  <c r="I43" i="7" s="1"/>
  <c r="H42" i="7"/>
  <c r="F42" i="7"/>
  <c r="H39" i="7"/>
  <c r="F39" i="7"/>
  <c r="H38" i="7"/>
  <c r="F38" i="7"/>
  <c r="H37" i="7"/>
  <c r="F37" i="7"/>
  <c r="H36" i="7"/>
  <c r="F36" i="7"/>
  <c r="H35" i="7"/>
  <c r="F35" i="7"/>
  <c r="F32" i="7"/>
  <c r="I32" i="7" s="1"/>
  <c r="F31" i="7"/>
  <c r="I31" i="7" s="1"/>
  <c r="F30" i="7"/>
  <c r="I30" i="7" s="1"/>
  <c r="H29" i="7"/>
  <c r="F29" i="7"/>
  <c r="H28" i="7"/>
  <c r="F28" i="7"/>
  <c r="I28" i="7" s="1"/>
  <c r="H27" i="7"/>
  <c r="F27" i="7"/>
  <c r="H25" i="7"/>
  <c r="F25" i="7"/>
  <c r="H24" i="7"/>
  <c r="F24" i="7"/>
  <c r="H19" i="7"/>
  <c r="F19" i="7"/>
  <c r="H17" i="7"/>
  <c r="H15" i="7"/>
  <c r="F15" i="7"/>
  <c r="F20" i="7" s="1"/>
  <c r="H12" i="7"/>
  <c r="H13" i="7" s="1"/>
  <c r="F12" i="7"/>
  <c r="F13" i="7" s="1"/>
  <c r="BK51" i="6"/>
  <c r="BK50" i="6" s="1"/>
  <c r="BI51" i="6"/>
  <c r="BH51" i="6"/>
  <c r="BG51" i="6"/>
  <c r="BF51" i="6"/>
  <c r="BE51" i="6"/>
  <c r="T51" i="6"/>
  <c r="T50" i="6" s="1"/>
  <c r="R51" i="6"/>
  <c r="R50" i="6" s="1"/>
  <c r="P51" i="6"/>
  <c r="P50" i="6" s="1"/>
  <c r="BK49" i="6"/>
  <c r="BI49" i="6"/>
  <c r="BH49" i="6"/>
  <c r="BG49" i="6"/>
  <c r="BE49" i="6"/>
  <c r="T49" i="6"/>
  <c r="R49" i="6"/>
  <c r="P49" i="6"/>
  <c r="J49" i="6"/>
  <c r="BF49" i="6" s="1"/>
  <c r="BK48" i="6"/>
  <c r="BI48" i="6"/>
  <c r="BH48" i="6"/>
  <c r="BG48" i="6"/>
  <c r="BE48" i="6"/>
  <c r="T48" i="6"/>
  <c r="R48" i="6"/>
  <c r="P48" i="6"/>
  <c r="J48" i="6"/>
  <c r="BF48" i="6" s="1"/>
  <c r="BK47" i="6"/>
  <c r="BI47" i="6"/>
  <c r="BH47" i="6"/>
  <c r="BG47" i="6"/>
  <c r="BE47" i="6"/>
  <c r="T47" i="6"/>
  <c r="R47" i="6"/>
  <c r="P47" i="6"/>
  <c r="J47" i="6"/>
  <c r="BF47" i="6" s="1"/>
  <c r="BK46" i="6"/>
  <c r="BI46" i="6"/>
  <c r="BH46" i="6"/>
  <c r="BG46" i="6"/>
  <c r="BE46" i="6"/>
  <c r="T46" i="6"/>
  <c r="R46" i="6"/>
  <c r="P46" i="6"/>
  <c r="J46" i="6"/>
  <c r="BF46" i="6" s="1"/>
  <c r="BK45" i="6"/>
  <c r="BI45" i="6"/>
  <c r="BH45" i="6"/>
  <c r="BG45" i="6"/>
  <c r="BE45" i="6"/>
  <c r="T45" i="6"/>
  <c r="R45" i="6"/>
  <c r="P45" i="6"/>
  <c r="J45" i="6"/>
  <c r="BF45" i="6" s="1"/>
  <c r="BK44" i="6"/>
  <c r="BI44" i="6"/>
  <c r="BH44" i="6"/>
  <c r="BG44" i="6"/>
  <c r="BE44" i="6"/>
  <c r="T44" i="6"/>
  <c r="R44" i="6"/>
  <c r="P44" i="6"/>
  <c r="J44" i="6"/>
  <c r="BF44" i="6" s="1"/>
  <c r="BK43" i="6"/>
  <c r="BI43" i="6"/>
  <c r="BH43" i="6"/>
  <c r="BG43" i="6"/>
  <c r="BE43" i="6"/>
  <c r="T43" i="6"/>
  <c r="R43" i="6"/>
  <c r="P43" i="6"/>
  <c r="J43" i="6"/>
  <c r="BF43" i="6" s="1"/>
  <c r="BK42" i="6"/>
  <c r="BI42" i="6"/>
  <c r="BH42" i="6"/>
  <c r="BG42" i="6"/>
  <c r="BE42" i="6"/>
  <c r="T42" i="6"/>
  <c r="R42" i="6"/>
  <c r="P42" i="6"/>
  <c r="J42" i="6"/>
  <c r="BF42" i="6" s="1"/>
  <c r="BK41" i="6"/>
  <c r="BI41" i="6"/>
  <c r="BH41" i="6"/>
  <c r="BG41" i="6"/>
  <c r="BE41" i="6"/>
  <c r="T41" i="6"/>
  <c r="R41" i="6"/>
  <c r="P41" i="6"/>
  <c r="J41" i="6"/>
  <c r="BF41" i="6" s="1"/>
  <c r="BK40" i="6"/>
  <c r="BI40" i="6"/>
  <c r="BH40" i="6"/>
  <c r="BG40" i="6"/>
  <c r="BE40" i="6"/>
  <c r="T40" i="6"/>
  <c r="R40" i="6"/>
  <c r="P40" i="6"/>
  <c r="J40" i="6"/>
  <c r="BF40" i="6" s="1"/>
  <c r="BK39" i="6"/>
  <c r="BI39" i="6"/>
  <c r="BH39" i="6"/>
  <c r="BG39" i="6"/>
  <c r="BE39" i="6"/>
  <c r="T39" i="6"/>
  <c r="R39" i="6"/>
  <c r="P39" i="6"/>
  <c r="J39" i="6"/>
  <c r="BF39" i="6" s="1"/>
  <c r="BK38" i="6"/>
  <c r="BI38" i="6"/>
  <c r="BH38" i="6"/>
  <c r="BG38" i="6"/>
  <c r="BE38" i="6"/>
  <c r="T38" i="6"/>
  <c r="R38" i="6"/>
  <c r="P38" i="6"/>
  <c r="J38" i="6"/>
  <c r="BF38" i="6" s="1"/>
  <c r="BK37" i="6"/>
  <c r="BI37" i="6"/>
  <c r="BH37" i="6"/>
  <c r="BG37" i="6"/>
  <c r="BE37" i="6"/>
  <c r="T37" i="6"/>
  <c r="R37" i="6"/>
  <c r="P37" i="6"/>
  <c r="J37" i="6"/>
  <c r="BF37" i="6" s="1"/>
  <c r="BK36" i="6"/>
  <c r="BI36" i="6"/>
  <c r="BH36" i="6"/>
  <c r="BG36" i="6"/>
  <c r="BE36" i="6"/>
  <c r="T36" i="6"/>
  <c r="R36" i="6"/>
  <c r="P36" i="6"/>
  <c r="J36" i="6"/>
  <c r="BF36" i="6" s="1"/>
  <c r="BK35" i="6"/>
  <c r="BI35" i="6"/>
  <c r="BH35" i="6"/>
  <c r="BG35" i="6"/>
  <c r="BE35" i="6"/>
  <c r="T35" i="6"/>
  <c r="R35" i="6"/>
  <c r="P35" i="6"/>
  <c r="J35" i="6"/>
  <c r="BF35" i="6" s="1"/>
  <c r="BK34" i="6"/>
  <c r="BI34" i="6"/>
  <c r="BH34" i="6"/>
  <c r="BG34" i="6"/>
  <c r="BE34" i="6"/>
  <c r="T34" i="6"/>
  <c r="R34" i="6"/>
  <c r="P34" i="6"/>
  <c r="J34" i="6"/>
  <c r="BF34" i="6" s="1"/>
  <c r="BK33" i="6"/>
  <c r="BI33" i="6"/>
  <c r="BH33" i="6"/>
  <c r="BG33" i="6"/>
  <c r="BE33" i="6"/>
  <c r="T33" i="6"/>
  <c r="R33" i="6"/>
  <c r="P33" i="6"/>
  <c r="J33" i="6"/>
  <c r="BF33" i="6" s="1"/>
  <c r="BK32" i="6"/>
  <c r="BI32" i="6"/>
  <c r="BH32" i="6"/>
  <c r="BG32" i="6"/>
  <c r="BE32" i="6"/>
  <c r="T32" i="6"/>
  <c r="R32" i="6"/>
  <c r="P32" i="6"/>
  <c r="J32" i="6"/>
  <c r="BF32" i="6" s="1"/>
  <c r="BK31" i="6"/>
  <c r="BI31" i="6"/>
  <c r="BH31" i="6"/>
  <c r="BG31" i="6"/>
  <c r="BE31" i="6"/>
  <c r="T31" i="6"/>
  <c r="R31" i="6"/>
  <c r="P31" i="6"/>
  <c r="J31" i="6"/>
  <c r="BF31" i="6" s="1"/>
  <c r="BK30" i="6"/>
  <c r="BI30" i="6"/>
  <c r="BH30" i="6"/>
  <c r="BG30" i="6"/>
  <c r="BE30" i="6"/>
  <c r="T30" i="6"/>
  <c r="R30" i="6"/>
  <c r="P30" i="6"/>
  <c r="J30" i="6"/>
  <c r="BF30" i="6" s="1"/>
  <c r="BK29" i="6"/>
  <c r="BI29" i="6"/>
  <c r="BH29" i="6"/>
  <c r="BG29" i="6"/>
  <c r="BE29" i="6"/>
  <c r="T29" i="6"/>
  <c r="R29" i="6"/>
  <c r="P29" i="6"/>
  <c r="J29" i="6"/>
  <c r="BF29" i="6" s="1"/>
  <c r="BK28" i="6"/>
  <c r="BI28" i="6"/>
  <c r="BH28" i="6"/>
  <c r="BG28" i="6"/>
  <c r="BE28" i="6"/>
  <c r="T28" i="6"/>
  <c r="R28" i="6"/>
  <c r="R25" i="6" s="1"/>
  <c r="R24" i="6" s="1"/>
  <c r="R23" i="6" s="1"/>
  <c r="P28" i="6"/>
  <c r="J28" i="6"/>
  <c r="BF28" i="6" s="1"/>
  <c r="BK27" i="6"/>
  <c r="BI27" i="6"/>
  <c r="BH27" i="6"/>
  <c r="BG27" i="6"/>
  <c r="BE27" i="6"/>
  <c r="T27" i="6"/>
  <c r="T25" i="6" s="1"/>
  <c r="R27" i="6"/>
  <c r="P27" i="6"/>
  <c r="J27" i="6"/>
  <c r="BF27" i="6" s="1"/>
  <c r="BK26" i="6"/>
  <c r="BI26" i="6"/>
  <c r="BH26" i="6"/>
  <c r="BG26" i="6"/>
  <c r="BE26" i="6"/>
  <c r="T26" i="6"/>
  <c r="R26" i="6"/>
  <c r="P26" i="6"/>
  <c r="J26" i="6"/>
  <c r="BF26" i="6" s="1"/>
  <c r="BK173" i="5"/>
  <c r="BK172" i="5" s="1"/>
  <c r="BI173" i="5"/>
  <c r="BH173" i="5"/>
  <c r="BG173" i="5"/>
  <c r="BF173" i="5"/>
  <c r="BE173" i="5"/>
  <c r="T173" i="5"/>
  <c r="T172" i="5" s="1"/>
  <c r="R173" i="5"/>
  <c r="P173" i="5"/>
  <c r="P172" i="5" s="1"/>
  <c r="R172" i="5"/>
  <c r="BK171" i="5"/>
  <c r="BI171" i="5"/>
  <c r="BH171" i="5"/>
  <c r="BG171" i="5"/>
  <c r="BE171" i="5"/>
  <c r="T171" i="5"/>
  <c r="R171" i="5"/>
  <c r="P171" i="5"/>
  <c r="J171" i="5"/>
  <c r="BF171" i="5" s="1"/>
  <c r="BK170" i="5"/>
  <c r="BI170" i="5"/>
  <c r="BH170" i="5"/>
  <c r="BG170" i="5"/>
  <c r="BE170" i="5"/>
  <c r="T170" i="5"/>
  <c r="R170" i="5"/>
  <c r="P170" i="5"/>
  <c r="J170" i="5"/>
  <c r="BF170" i="5" s="1"/>
  <c r="BK169" i="5"/>
  <c r="BI169" i="5"/>
  <c r="BH169" i="5"/>
  <c r="BG169" i="5"/>
  <c r="BE169" i="5"/>
  <c r="T169" i="5"/>
  <c r="R169" i="5"/>
  <c r="P169" i="5"/>
  <c r="J169" i="5"/>
  <c r="BF169" i="5" s="1"/>
  <c r="BK168" i="5"/>
  <c r="BI168" i="5"/>
  <c r="BH168" i="5"/>
  <c r="BG168" i="5"/>
  <c r="BE168" i="5"/>
  <c r="T168" i="5"/>
  <c r="R168" i="5"/>
  <c r="P168" i="5"/>
  <c r="J168" i="5"/>
  <c r="BF168" i="5" s="1"/>
  <c r="BK167" i="5"/>
  <c r="BI167" i="5"/>
  <c r="BH167" i="5"/>
  <c r="BG167" i="5"/>
  <c r="BE167" i="5"/>
  <c r="T167" i="5"/>
  <c r="R167" i="5"/>
  <c r="P167" i="5"/>
  <c r="J167" i="5"/>
  <c r="BF167" i="5" s="1"/>
  <c r="BK166" i="5"/>
  <c r="BI166" i="5"/>
  <c r="BH166" i="5"/>
  <c r="BG166" i="5"/>
  <c r="BE166" i="5"/>
  <c r="T166" i="5"/>
  <c r="R166" i="5"/>
  <c r="P166" i="5"/>
  <c r="J166" i="5"/>
  <c r="BF166" i="5" s="1"/>
  <c r="BK165" i="5"/>
  <c r="BI165" i="5"/>
  <c r="BH165" i="5"/>
  <c r="BG165" i="5"/>
  <c r="BE165" i="5"/>
  <c r="T165" i="5"/>
  <c r="R165" i="5"/>
  <c r="P165" i="5"/>
  <c r="J165" i="5"/>
  <c r="BF165" i="5" s="1"/>
  <c r="BK164" i="5"/>
  <c r="BI164" i="5"/>
  <c r="BH164" i="5"/>
  <c r="BG164" i="5"/>
  <c r="BE164" i="5"/>
  <c r="T164" i="5"/>
  <c r="R164" i="5"/>
  <c r="P164" i="5"/>
  <c r="J164" i="5"/>
  <c r="BF164" i="5" s="1"/>
  <c r="BK163" i="5"/>
  <c r="BI163" i="5"/>
  <c r="BH163" i="5"/>
  <c r="BG163" i="5"/>
  <c r="BE163" i="5"/>
  <c r="T163" i="5"/>
  <c r="R163" i="5"/>
  <c r="P163" i="5"/>
  <c r="J163" i="5"/>
  <c r="BF163" i="5" s="1"/>
  <c r="BK162" i="5"/>
  <c r="BI162" i="5"/>
  <c r="BH162" i="5"/>
  <c r="BG162" i="5"/>
  <c r="BE162" i="5"/>
  <c r="T162" i="5"/>
  <c r="R162" i="5"/>
  <c r="P162" i="5"/>
  <c r="J162" i="5"/>
  <c r="BF162" i="5" s="1"/>
  <c r="BK160" i="5"/>
  <c r="BI160" i="5"/>
  <c r="BH160" i="5"/>
  <c r="BG160" i="5"/>
  <c r="BE160" i="5"/>
  <c r="T160" i="5"/>
  <c r="R160" i="5"/>
  <c r="P160" i="5"/>
  <c r="J160" i="5"/>
  <c r="BF160" i="5" s="1"/>
  <c r="BK158" i="5"/>
  <c r="BI158" i="5"/>
  <c r="BH158" i="5"/>
  <c r="BG158" i="5"/>
  <c r="BE158" i="5"/>
  <c r="T158" i="5"/>
  <c r="R158" i="5"/>
  <c r="P158" i="5"/>
  <c r="J158" i="5"/>
  <c r="BF158" i="5" s="1"/>
  <c r="BK156" i="5"/>
  <c r="BI156" i="5"/>
  <c r="BH156" i="5"/>
  <c r="BG156" i="5"/>
  <c r="BE156" i="5"/>
  <c r="T156" i="5"/>
  <c r="R156" i="5"/>
  <c r="P156" i="5"/>
  <c r="J156" i="5"/>
  <c r="BF156" i="5" s="1"/>
  <c r="BK154" i="5"/>
  <c r="BI154" i="5"/>
  <c r="BH154" i="5"/>
  <c r="BG154" i="5"/>
  <c r="BE154" i="5"/>
  <c r="T154" i="5"/>
  <c r="R154" i="5"/>
  <c r="P154" i="5"/>
  <c r="J154" i="5"/>
  <c r="BF154" i="5" s="1"/>
  <c r="BK152" i="5"/>
  <c r="BI152" i="5"/>
  <c r="BH152" i="5"/>
  <c r="BG152" i="5"/>
  <c r="BE152" i="5"/>
  <c r="T152" i="5"/>
  <c r="R152" i="5"/>
  <c r="P152" i="5"/>
  <c r="J152" i="5"/>
  <c r="BF152" i="5" s="1"/>
  <c r="BK150" i="5"/>
  <c r="BI150" i="5"/>
  <c r="BH150" i="5"/>
  <c r="BG150" i="5"/>
  <c r="BE150" i="5"/>
  <c r="T150" i="5"/>
  <c r="R150" i="5"/>
  <c r="P150" i="5"/>
  <c r="J150" i="5"/>
  <c r="BF150" i="5" s="1"/>
  <c r="BK148" i="5"/>
  <c r="BI148" i="5"/>
  <c r="BH148" i="5"/>
  <c r="BG148" i="5"/>
  <c r="BE148" i="5"/>
  <c r="T148" i="5"/>
  <c r="R148" i="5"/>
  <c r="P148" i="5"/>
  <c r="J148" i="5"/>
  <c r="BF148" i="5" s="1"/>
  <c r="BK146" i="5"/>
  <c r="BI146" i="5"/>
  <c r="BH146" i="5"/>
  <c r="BG146" i="5"/>
  <c r="BE146" i="5"/>
  <c r="T146" i="5"/>
  <c r="R146" i="5"/>
  <c r="P146" i="5"/>
  <c r="J146" i="5"/>
  <c r="BF146" i="5" s="1"/>
  <c r="BK144" i="5"/>
  <c r="BI144" i="5"/>
  <c r="BH144" i="5"/>
  <c r="BG144" i="5"/>
  <c r="BE144" i="5"/>
  <c r="T144" i="5"/>
  <c r="R144" i="5"/>
  <c r="P144" i="5"/>
  <c r="J144" i="5"/>
  <c r="BF144" i="5" s="1"/>
  <c r="BK142" i="5"/>
  <c r="BI142" i="5"/>
  <c r="BH142" i="5"/>
  <c r="BG142" i="5"/>
  <c r="BE142" i="5"/>
  <c r="T142" i="5"/>
  <c r="R142" i="5"/>
  <c r="P142" i="5"/>
  <c r="J142" i="5"/>
  <c r="BF142" i="5" s="1"/>
  <c r="BK140" i="5"/>
  <c r="BI140" i="5"/>
  <c r="BH140" i="5"/>
  <c r="BG140" i="5"/>
  <c r="BE140" i="5"/>
  <c r="T140" i="5"/>
  <c r="R140" i="5"/>
  <c r="P140" i="5"/>
  <c r="J140" i="5"/>
  <c r="BF140" i="5" s="1"/>
  <c r="BK138" i="5"/>
  <c r="BI138" i="5"/>
  <c r="BH138" i="5"/>
  <c r="BG138" i="5"/>
  <c r="BE138" i="5"/>
  <c r="T138" i="5"/>
  <c r="R138" i="5"/>
  <c r="P138" i="5"/>
  <c r="J138" i="5"/>
  <c r="BF138" i="5" s="1"/>
  <c r="BK136" i="5"/>
  <c r="BI136" i="5"/>
  <c r="BH136" i="5"/>
  <c r="BG136" i="5"/>
  <c r="BE136" i="5"/>
  <c r="T136" i="5"/>
  <c r="R136" i="5"/>
  <c r="P136" i="5"/>
  <c r="J136" i="5"/>
  <c r="BF136" i="5" s="1"/>
  <c r="BK134" i="5"/>
  <c r="BI134" i="5"/>
  <c r="BH134" i="5"/>
  <c r="BG134" i="5"/>
  <c r="BE134" i="5"/>
  <c r="T134" i="5"/>
  <c r="R134" i="5"/>
  <c r="P134" i="5"/>
  <c r="J134" i="5"/>
  <c r="BF134" i="5" s="1"/>
  <c r="BK133" i="5"/>
  <c r="BI133" i="5"/>
  <c r="BH133" i="5"/>
  <c r="BG133" i="5"/>
  <c r="BE133" i="5"/>
  <c r="T133" i="5"/>
  <c r="R133" i="5"/>
  <c r="R131" i="5" s="1"/>
  <c r="P133" i="5"/>
  <c r="J133" i="5"/>
  <c r="BF133" i="5" s="1"/>
  <c r="BK132" i="5"/>
  <c r="BI132" i="5"/>
  <c r="BH132" i="5"/>
  <c r="BG132" i="5"/>
  <c r="BE132" i="5"/>
  <c r="T132" i="5"/>
  <c r="R132" i="5"/>
  <c r="P132" i="5"/>
  <c r="J132" i="5"/>
  <c r="BF132" i="5" s="1"/>
  <c r="BK130" i="5"/>
  <c r="BI130" i="5"/>
  <c r="BH130" i="5"/>
  <c r="BG130" i="5"/>
  <c r="BE130" i="5"/>
  <c r="T130" i="5"/>
  <c r="R130" i="5"/>
  <c r="P130" i="5"/>
  <c r="J130" i="5"/>
  <c r="BF130" i="5" s="1"/>
  <c r="BK129" i="5"/>
  <c r="BI129" i="5"/>
  <c r="BH129" i="5"/>
  <c r="BG129" i="5"/>
  <c r="BE129" i="5"/>
  <c r="T129" i="5"/>
  <c r="R129" i="5"/>
  <c r="P129" i="5"/>
  <c r="J129" i="5"/>
  <c r="BF129" i="5" s="1"/>
  <c r="BK127" i="5"/>
  <c r="BI127" i="5"/>
  <c r="BH127" i="5"/>
  <c r="BG127" i="5"/>
  <c r="BE127" i="5"/>
  <c r="T127" i="5"/>
  <c r="R127" i="5"/>
  <c r="P127" i="5"/>
  <c r="J127" i="5"/>
  <c r="BF127" i="5" s="1"/>
  <c r="BK125" i="5"/>
  <c r="BI125" i="5"/>
  <c r="BH125" i="5"/>
  <c r="BG125" i="5"/>
  <c r="BE125" i="5"/>
  <c r="T125" i="5"/>
  <c r="R125" i="5"/>
  <c r="P125" i="5"/>
  <c r="J125" i="5"/>
  <c r="BF125" i="5" s="1"/>
  <c r="BK124" i="5"/>
  <c r="BI124" i="5"/>
  <c r="BH124" i="5"/>
  <c r="BG124" i="5"/>
  <c r="BE124" i="5"/>
  <c r="T124" i="5"/>
  <c r="R124" i="5"/>
  <c r="P124" i="5"/>
  <c r="J124" i="5"/>
  <c r="BF124" i="5" s="1"/>
  <c r="BK123" i="5"/>
  <c r="BI123" i="5"/>
  <c r="BH123" i="5"/>
  <c r="BG123" i="5"/>
  <c r="BE123" i="5"/>
  <c r="T123" i="5"/>
  <c r="R123" i="5"/>
  <c r="P123" i="5"/>
  <c r="J123" i="5"/>
  <c r="BF123" i="5" s="1"/>
  <c r="BK122" i="5"/>
  <c r="BI122" i="5"/>
  <c r="BH122" i="5"/>
  <c r="BG122" i="5"/>
  <c r="BE122" i="5"/>
  <c r="T122" i="5"/>
  <c r="R122" i="5"/>
  <c r="P122" i="5"/>
  <c r="J122" i="5"/>
  <c r="BF122" i="5" s="1"/>
  <c r="BK121" i="5"/>
  <c r="BI121" i="5"/>
  <c r="BH121" i="5"/>
  <c r="BG121" i="5"/>
  <c r="BE121" i="5"/>
  <c r="T121" i="5"/>
  <c r="R121" i="5"/>
  <c r="P121" i="5"/>
  <c r="J121" i="5"/>
  <c r="BF121" i="5" s="1"/>
  <c r="BK120" i="5"/>
  <c r="BI120" i="5"/>
  <c r="BH120" i="5"/>
  <c r="BG120" i="5"/>
  <c r="BE120" i="5"/>
  <c r="T120" i="5"/>
  <c r="R120" i="5"/>
  <c r="P120" i="5"/>
  <c r="J120" i="5"/>
  <c r="BF120" i="5" s="1"/>
  <c r="BK119" i="5"/>
  <c r="BI119" i="5"/>
  <c r="BH119" i="5"/>
  <c r="BG119" i="5"/>
  <c r="BE119" i="5"/>
  <c r="T119" i="5"/>
  <c r="R119" i="5"/>
  <c r="P119" i="5"/>
  <c r="J119" i="5"/>
  <c r="BF119" i="5" s="1"/>
  <c r="BK118" i="5"/>
  <c r="BI118" i="5"/>
  <c r="BH118" i="5"/>
  <c r="BG118" i="5"/>
  <c r="BE118" i="5"/>
  <c r="T118" i="5"/>
  <c r="R118" i="5"/>
  <c r="P118" i="5"/>
  <c r="J118" i="5"/>
  <c r="BF118" i="5" s="1"/>
  <c r="BK116" i="5"/>
  <c r="BI116" i="5"/>
  <c r="BH116" i="5"/>
  <c r="BG116" i="5"/>
  <c r="BE116" i="5"/>
  <c r="T116" i="5"/>
  <c r="R116" i="5"/>
  <c r="P116" i="5"/>
  <c r="J116" i="5"/>
  <c r="BF116" i="5" s="1"/>
  <c r="BK115" i="5"/>
  <c r="BI115" i="5"/>
  <c r="BH115" i="5"/>
  <c r="BG115" i="5"/>
  <c r="BE115" i="5"/>
  <c r="T115" i="5"/>
  <c r="R115" i="5"/>
  <c r="P115" i="5"/>
  <c r="J115" i="5"/>
  <c r="BF115" i="5" s="1"/>
  <c r="BK114" i="5"/>
  <c r="BI114" i="5"/>
  <c r="BH114" i="5"/>
  <c r="BG114" i="5"/>
  <c r="BF114" i="5"/>
  <c r="BE114" i="5"/>
  <c r="T114" i="5"/>
  <c r="R114" i="5"/>
  <c r="P114" i="5"/>
  <c r="J114" i="5"/>
  <c r="BK113" i="5"/>
  <c r="BI113" i="5"/>
  <c r="BH113" i="5"/>
  <c r="BG113" i="5"/>
  <c r="BE113" i="5"/>
  <c r="T113" i="5"/>
  <c r="R113" i="5"/>
  <c r="P113" i="5"/>
  <c r="J113" i="5"/>
  <c r="BF113" i="5" s="1"/>
  <c r="BK111" i="5"/>
  <c r="BI111" i="5"/>
  <c r="BH111" i="5"/>
  <c r="BG111" i="5"/>
  <c r="BE111" i="5"/>
  <c r="T111" i="5"/>
  <c r="R111" i="5"/>
  <c r="P111" i="5"/>
  <c r="J111" i="5"/>
  <c r="BF111" i="5" s="1"/>
  <c r="BK110" i="5"/>
  <c r="BI110" i="5"/>
  <c r="BH110" i="5"/>
  <c r="BG110" i="5"/>
  <c r="BE110" i="5"/>
  <c r="T110" i="5"/>
  <c r="R110" i="5"/>
  <c r="P110" i="5"/>
  <c r="J110" i="5"/>
  <c r="BF110" i="5" s="1"/>
  <c r="BK109" i="5"/>
  <c r="BI109" i="5"/>
  <c r="BH109" i="5"/>
  <c r="BG109" i="5"/>
  <c r="BE109" i="5"/>
  <c r="T109" i="5"/>
  <c r="R109" i="5"/>
  <c r="P109" i="5"/>
  <c r="J109" i="5"/>
  <c r="BF109" i="5" s="1"/>
  <c r="BK108" i="5"/>
  <c r="BI108" i="5"/>
  <c r="BH108" i="5"/>
  <c r="BG108" i="5"/>
  <c r="BE108" i="5"/>
  <c r="T108" i="5"/>
  <c r="R108" i="5"/>
  <c r="P108" i="5"/>
  <c r="J108" i="5"/>
  <c r="BF108" i="5" s="1"/>
  <c r="BK107" i="5"/>
  <c r="BI107" i="5"/>
  <c r="BH107" i="5"/>
  <c r="BG107" i="5"/>
  <c r="BE107" i="5"/>
  <c r="T107" i="5"/>
  <c r="R107" i="5"/>
  <c r="P107" i="5"/>
  <c r="J107" i="5"/>
  <c r="BF107" i="5" s="1"/>
  <c r="BK106" i="5"/>
  <c r="BI106" i="5"/>
  <c r="BH106" i="5"/>
  <c r="BG106" i="5"/>
  <c r="BE106" i="5"/>
  <c r="T106" i="5"/>
  <c r="R106" i="5"/>
  <c r="P106" i="5"/>
  <c r="J106" i="5"/>
  <c r="BF106" i="5" s="1"/>
  <c r="BK105" i="5"/>
  <c r="BI105" i="5"/>
  <c r="BH105" i="5"/>
  <c r="BG105" i="5"/>
  <c r="BE105" i="5"/>
  <c r="T105" i="5"/>
  <c r="R105" i="5"/>
  <c r="P105" i="5"/>
  <c r="J105" i="5"/>
  <c r="BF105" i="5" s="1"/>
  <c r="BK104" i="5"/>
  <c r="BI104" i="5"/>
  <c r="BH104" i="5"/>
  <c r="BG104" i="5"/>
  <c r="BE104" i="5"/>
  <c r="T104" i="5"/>
  <c r="R104" i="5"/>
  <c r="P104" i="5"/>
  <c r="J104" i="5"/>
  <c r="BF104" i="5" s="1"/>
  <c r="BK103" i="5"/>
  <c r="BI103" i="5"/>
  <c r="BH103" i="5"/>
  <c r="BG103" i="5"/>
  <c r="BE103" i="5"/>
  <c r="T103" i="5"/>
  <c r="R103" i="5"/>
  <c r="P103" i="5"/>
  <c r="J103" i="5"/>
  <c r="BF103" i="5" s="1"/>
  <c r="BK102" i="5"/>
  <c r="BI102" i="5"/>
  <c r="BH102" i="5"/>
  <c r="BG102" i="5"/>
  <c r="BE102" i="5"/>
  <c r="T102" i="5"/>
  <c r="R102" i="5"/>
  <c r="P102" i="5"/>
  <c r="J102" i="5"/>
  <c r="BF102" i="5" s="1"/>
  <c r="BK101" i="5"/>
  <c r="BI101" i="5"/>
  <c r="BH101" i="5"/>
  <c r="BG101" i="5"/>
  <c r="BE101" i="5"/>
  <c r="T101" i="5"/>
  <c r="R101" i="5"/>
  <c r="P101" i="5"/>
  <c r="J101" i="5"/>
  <c r="BF101" i="5" s="1"/>
  <c r="BK100" i="5"/>
  <c r="BI100" i="5"/>
  <c r="BH100" i="5"/>
  <c r="BG100" i="5"/>
  <c r="BE100" i="5"/>
  <c r="T100" i="5"/>
  <c r="R100" i="5"/>
  <c r="P100" i="5"/>
  <c r="J100" i="5"/>
  <c r="BF100" i="5" s="1"/>
  <c r="BK99" i="5"/>
  <c r="BI99" i="5"/>
  <c r="BH99" i="5"/>
  <c r="BG99" i="5"/>
  <c r="BE99" i="5"/>
  <c r="T99" i="5"/>
  <c r="R99" i="5"/>
  <c r="P99" i="5"/>
  <c r="J99" i="5"/>
  <c r="BF99" i="5" s="1"/>
  <c r="BK98" i="5"/>
  <c r="BI98" i="5"/>
  <c r="BH98" i="5"/>
  <c r="BG98" i="5"/>
  <c r="BE98" i="5"/>
  <c r="T98" i="5"/>
  <c r="R98" i="5"/>
  <c r="P98" i="5"/>
  <c r="J98" i="5"/>
  <c r="BF98" i="5" s="1"/>
  <c r="BK97" i="5"/>
  <c r="BI97" i="5"/>
  <c r="BH97" i="5"/>
  <c r="BG97" i="5"/>
  <c r="BE97" i="5"/>
  <c r="T97" i="5"/>
  <c r="R97" i="5"/>
  <c r="P97" i="5"/>
  <c r="J97" i="5"/>
  <c r="BF97" i="5" s="1"/>
  <c r="BK96" i="5"/>
  <c r="BI96" i="5"/>
  <c r="BH96" i="5"/>
  <c r="BG96" i="5"/>
  <c r="BE96" i="5"/>
  <c r="T96" i="5"/>
  <c r="T92" i="5" s="1"/>
  <c r="R96" i="5"/>
  <c r="P96" i="5"/>
  <c r="J96" i="5"/>
  <c r="BF96" i="5" s="1"/>
  <c r="BK95" i="5"/>
  <c r="BI95" i="5"/>
  <c r="BH95" i="5"/>
  <c r="BG95" i="5"/>
  <c r="BE95" i="5"/>
  <c r="T95" i="5"/>
  <c r="R95" i="5"/>
  <c r="P95" i="5"/>
  <c r="J95" i="5"/>
  <c r="BF95" i="5" s="1"/>
  <c r="BK94" i="5"/>
  <c r="BI94" i="5"/>
  <c r="BH94" i="5"/>
  <c r="BG94" i="5"/>
  <c r="BE94" i="5"/>
  <c r="T94" i="5"/>
  <c r="R94" i="5"/>
  <c r="P94" i="5"/>
  <c r="J94" i="5"/>
  <c r="BF94" i="5" s="1"/>
  <c r="BK93" i="5"/>
  <c r="BI93" i="5"/>
  <c r="BH93" i="5"/>
  <c r="BG93" i="5"/>
  <c r="BE93" i="5"/>
  <c r="T93" i="5"/>
  <c r="R93" i="5"/>
  <c r="R92" i="5" s="1"/>
  <c r="P93" i="5"/>
  <c r="J93" i="5"/>
  <c r="BF93" i="5" s="1"/>
  <c r="P92" i="5"/>
  <c r="BK91" i="5"/>
  <c r="BI91" i="5"/>
  <c r="BH91" i="5"/>
  <c r="BG91" i="5"/>
  <c r="BE91" i="5"/>
  <c r="T91" i="5"/>
  <c r="R91" i="5"/>
  <c r="P91" i="5"/>
  <c r="J91" i="5"/>
  <c r="BF91" i="5" s="1"/>
  <c r="BK90" i="5"/>
  <c r="BI90" i="5"/>
  <c r="BH90" i="5"/>
  <c r="BG90" i="5"/>
  <c r="BE90" i="5"/>
  <c r="T90" i="5"/>
  <c r="R90" i="5"/>
  <c r="P90" i="5"/>
  <c r="J90" i="5"/>
  <c r="BF90" i="5" s="1"/>
  <c r="BK89" i="5"/>
  <c r="BI89" i="5"/>
  <c r="BH89" i="5"/>
  <c r="BG89" i="5"/>
  <c r="BF89" i="5"/>
  <c r="BE89" i="5"/>
  <c r="T89" i="5"/>
  <c r="R89" i="5"/>
  <c r="P89" i="5"/>
  <c r="J89" i="5"/>
  <c r="BK88" i="5"/>
  <c r="BI88" i="5"/>
  <c r="BH88" i="5"/>
  <c r="BG88" i="5"/>
  <c r="BE88" i="5"/>
  <c r="T88" i="5"/>
  <c r="R88" i="5"/>
  <c r="P88" i="5"/>
  <c r="J88" i="5"/>
  <c r="BF88" i="5" s="1"/>
  <c r="BK87" i="5"/>
  <c r="BI87" i="5"/>
  <c r="BH87" i="5"/>
  <c r="BG87" i="5"/>
  <c r="BE87" i="5"/>
  <c r="T87" i="5"/>
  <c r="R87" i="5"/>
  <c r="P87" i="5"/>
  <c r="J87" i="5"/>
  <c r="BF87" i="5" s="1"/>
  <c r="BK86" i="5"/>
  <c r="BI86" i="5"/>
  <c r="BH86" i="5"/>
  <c r="BG86" i="5"/>
  <c r="BE86" i="5"/>
  <c r="T86" i="5"/>
  <c r="R86" i="5"/>
  <c r="P86" i="5"/>
  <c r="J86" i="5"/>
  <c r="BF86" i="5" s="1"/>
  <c r="BK85" i="5"/>
  <c r="BI85" i="5"/>
  <c r="BH85" i="5"/>
  <c r="BG85" i="5"/>
  <c r="BE85" i="5"/>
  <c r="T85" i="5"/>
  <c r="R85" i="5"/>
  <c r="P85" i="5"/>
  <c r="J85" i="5"/>
  <c r="BF85" i="5" s="1"/>
  <c r="BK84" i="5"/>
  <c r="BI84" i="5"/>
  <c r="BH84" i="5"/>
  <c r="BG84" i="5"/>
  <c r="BE84" i="5"/>
  <c r="T84" i="5"/>
  <c r="R84" i="5"/>
  <c r="P84" i="5"/>
  <c r="J84" i="5"/>
  <c r="BF84" i="5" s="1"/>
  <c r="BK83" i="5"/>
  <c r="BI83" i="5"/>
  <c r="BH83" i="5"/>
  <c r="BG83" i="5"/>
  <c r="BE83" i="5"/>
  <c r="T83" i="5"/>
  <c r="R83" i="5"/>
  <c r="P83" i="5"/>
  <c r="J83" i="5"/>
  <c r="BF83" i="5" s="1"/>
  <c r="BK82" i="5"/>
  <c r="BI82" i="5"/>
  <c r="BH82" i="5"/>
  <c r="BG82" i="5"/>
  <c r="BE82" i="5"/>
  <c r="T82" i="5"/>
  <c r="R82" i="5"/>
  <c r="P82" i="5"/>
  <c r="J82" i="5"/>
  <c r="BF82" i="5" s="1"/>
  <c r="BK81" i="5"/>
  <c r="BI81" i="5"/>
  <c r="BH81" i="5"/>
  <c r="BG81" i="5"/>
  <c r="BE81" i="5"/>
  <c r="T81" i="5"/>
  <c r="R81" i="5"/>
  <c r="P81" i="5"/>
  <c r="J81" i="5"/>
  <c r="BF81" i="5" s="1"/>
  <c r="BK80" i="5"/>
  <c r="BI80" i="5"/>
  <c r="BH80" i="5"/>
  <c r="BG80" i="5"/>
  <c r="BE80" i="5"/>
  <c r="T80" i="5"/>
  <c r="R80" i="5"/>
  <c r="P80" i="5"/>
  <c r="J80" i="5"/>
  <c r="BF80" i="5" s="1"/>
  <c r="BK79" i="5"/>
  <c r="BI79" i="5"/>
  <c r="BH79" i="5"/>
  <c r="BG79" i="5"/>
  <c r="BE79" i="5"/>
  <c r="T79" i="5"/>
  <c r="R79" i="5"/>
  <c r="P79" i="5"/>
  <c r="J79" i="5"/>
  <c r="BF79" i="5" s="1"/>
  <c r="BK78" i="5"/>
  <c r="BI78" i="5"/>
  <c r="BH78" i="5"/>
  <c r="BG78" i="5"/>
  <c r="BE78" i="5"/>
  <c r="T78" i="5"/>
  <c r="R78" i="5"/>
  <c r="P78" i="5"/>
  <c r="J78" i="5"/>
  <c r="BF78" i="5" s="1"/>
  <c r="BK77" i="5"/>
  <c r="BI77" i="5"/>
  <c r="BH77" i="5"/>
  <c r="BG77" i="5"/>
  <c r="BE77" i="5"/>
  <c r="T77" i="5"/>
  <c r="R77" i="5"/>
  <c r="R75" i="5" s="1"/>
  <c r="P77" i="5"/>
  <c r="J77" i="5"/>
  <c r="BF77" i="5" s="1"/>
  <c r="BK76" i="5"/>
  <c r="BI76" i="5"/>
  <c r="BH76" i="5"/>
  <c r="BG76" i="5"/>
  <c r="BE76" i="5"/>
  <c r="T76" i="5"/>
  <c r="T75" i="5" s="1"/>
  <c r="R76" i="5"/>
  <c r="P76" i="5"/>
  <c r="J76" i="5"/>
  <c r="BF76" i="5" s="1"/>
  <c r="BK75" i="5"/>
  <c r="J75" i="5" s="1"/>
  <c r="J13" i="5" s="1"/>
  <c r="BK74" i="5"/>
  <c r="BI74" i="5"/>
  <c r="BH74" i="5"/>
  <c r="BG74" i="5"/>
  <c r="BE74" i="5"/>
  <c r="T74" i="5"/>
  <c r="R74" i="5"/>
  <c r="P74" i="5"/>
  <c r="J74" i="5"/>
  <c r="BF74" i="5" s="1"/>
  <c r="BK73" i="5"/>
  <c r="BI73" i="5"/>
  <c r="BH73" i="5"/>
  <c r="BG73" i="5"/>
  <c r="BE73" i="5"/>
  <c r="T73" i="5"/>
  <c r="R73" i="5"/>
  <c r="P73" i="5"/>
  <c r="J73" i="5"/>
  <c r="BF73" i="5" s="1"/>
  <c r="BK72" i="5"/>
  <c r="BI72" i="5"/>
  <c r="BH72" i="5"/>
  <c r="BG72" i="5"/>
  <c r="BE72" i="5"/>
  <c r="T72" i="5"/>
  <c r="R72" i="5"/>
  <c r="P72" i="5"/>
  <c r="J72" i="5"/>
  <c r="BF72" i="5" s="1"/>
  <c r="BK71" i="5"/>
  <c r="BI71" i="5"/>
  <c r="BH71" i="5"/>
  <c r="BG71" i="5"/>
  <c r="BE71" i="5"/>
  <c r="T71" i="5"/>
  <c r="R71" i="5"/>
  <c r="P71" i="5"/>
  <c r="J71" i="5"/>
  <c r="BF71" i="5" s="1"/>
  <c r="BK70" i="5"/>
  <c r="BI70" i="5"/>
  <c r="BH70" i="5"/>
  <c r="BG70" i="5"/>
  <c r="BE70" i="5"/>
  <c r="T70" i="5"/>
  <c r="R70" i="5"/>
  <c r="P70" i="5"/>
  <c r="J70" i="5"/>
  <c r="BF70" i="5" s="1"/>
  <c r="BK69" i="5"/>
  <c r="BI69" i="5"/>
  <c r="BH69" i="5"/>
  <c r="BG69" i="5"/>
  <c r="BE69" i="5"/>
  <c r="T69" i="5"/>
  <c r="R69" i="5"/>
  <c r="P69" i="5"/>
  <c r="J69" i="5"/>
  <c r="BF69" i="5" s="1"/>
  <c r="BK68" i="5"/>
  <c r="BI68" i="5"/>
  <c r="BH68" i="5"/>
  <c r="BG68" i="5"/>
  <c r="BE68" i="5"/>
  <c r="T68" i="5"/>
  <c r="R68" i="5"/>
  <c r="P68" i="5"/>
  <c r="J68" i="5"/>
  <c r="BF68" i="5" s="1"/>
  <c r="BK67" i="5"/>
  <c r="BI67" i="5"/>
  <c r="BH67" i="5"/>
  <c r="BG67" i="5"/>
  <c r="BE67" i="5"/>
  <c r="T67" i="5"/>
  <c r="R67" i="5"/>
  <c r="P67" i="5"/>
  <c r="J67" i="5"/>
  <c r="BF67" i="5" s="1"/>
  <c r="BK66" i="5"/>
  <c r="BI66" i="5"/>
  <c r="BH66" i="5"/>
  <c r="BG66" i="5"/>
  <c r="BE66" i="5"/>
  <c r="T66" i="5"/>
  <c r="R66" i="5"/>
  <c r="P66" i="5"/>
  <c r="J66" i="5"/>
  <c r="BF66" i="5" s="1"/>
  <c r="BK65" i="5"/>
  <c r="BI65" i="5"/>
  <c r="BH65" i="5"/>
  <c r="BG65" i="5"/>
  <c r="BE65" i="5"/>
  <c r="T65" i="5"/>
  <c r="R65" i="5"/>
  <c r="P65" i="5"/>
  <c r="J65" i="5"/>
  <c r="BF65" i="5" s="1"/>
  <c r="BK64" i="5"/>
  <c r="BI64" i="5"/>
  <c r="BH64" i="5"/>
  <c r="BG64" i="5"/>
  <c r="BE64" i="5"/>
  <c r="T64" i="5"/>
  <c r="R64" i="5"/>
  <c r="P64" i="5"/>
  <c r="J64" i="5"/>
  <c r="BF64" i="5" s="1"/>
  <c r="BK63" i="5"/>
  <c r="BI63" i="5"/>
  <c r="BH63" i="5"/>
  <c r="BG63" i="5"/>
  <c r="BE63" i="5"/>
  <c r="T63" i="5"/>
  <c r="R63" i="5"/>
  <c r="P63" i="5"/>
  <c r="J63" i="5"/>
  <c r="BF63" i="5" s="1"/>
  <c r="BK61" i="5"/>
  <c r="BI61" i="5"/>
  <c r="BH61" i="5"/>
  <c r="BG61" i="5"/>
  <c r="BE61" i="5"/>
  <c r="T61" i="5"/>
  <c r="R61" i="5"/>
  <c r="P61" i="5"/>
  <c r="J61" i="5"/>
  <c r="BF61" i="5" s="1"/>
  <c r="BK59" i="5"/>
  <c r="BI59" i="5"/>
  <c r="BH59" i="5"/>
  <c r="BG59" i="5"/>
  <c r="BE59" i="5"/>
  <c r="T59" i="5"/>
  <c r="R59" i="5"/>
  <c r="P59" i="5"/>
  <c r="J59" i="5"/>
  <c r="BF59" i="5" s="1"/>
  <c r="BK57" i="5"/>
  <c r="BI57" i="5"/>
  <c r="BH57" i="5"/>
  <c r="BG57" i="5"/>
  <c r="BE57" i="5"/>
  <c r="T57" i="5"/>
  <c r="R57" i="5"/>
  <c r="P57" i="5"/>
  <c r="J57" i="5"/>
  <c r="BF57" i="5" s="1"/>
  <c r="BK56" i="5"/>
  <c r="BI56" i="5"/>
  <c r="BH56" i="5"/>
  <c r="BG56" i="5"/>
  <c r="BE56" i="5"/>
  <c r="T56" i="5"/>
  <c r="R56" i="5"/>
  <c r="P56" i="5"/>
  <c r="J56" i="5"/>
  <c r="BF56" i="5" s="1"/>
  <c r="BK55" i="5"/>
  <c r="BI55" i="5"/>
  <c r="BH55" i="5"/>
  <c r="BG55" i="5"/>
  <c r="BE55" i="5"/>
  <c r="T55" i="5"/>
  <c r="R55" i="5"/>
  <c r="P55" i="5"/>
  <c r="J55" i="5"/>
  <c r="BF55" i="5" s="1"/>
  <c r="BK53" i="5"/>
  <c r="BI53" i="5"/>
  <c r="BH53" i="5"/>
  <c r="BG53" i="5"/>
  <c r="BE53" i="5"/>
  <c r="T53" i="5"/>
  <c r="R53" i="5"/>
  <c r="P53" i="5"/>
  <c r="J53" i="5"/>
  <c r="BF53" i="5" s="1"/>
  <c r="BK51" i="5"/>
  <c r="BI51" i="5"/>
  <c r="BH51" i="5"/>
  <c r="BG51" i="5"/>
  <c r="BE51" i="5"/>
  <c r="T51" i="5"/>
  <c r="R51" i="5"/>
  <c r="P51" i="5"/>
  <c r="J51" i="5"/>
  <c r="BF51" i="5" s="1"/>
  <c r="BK50" i="5"/>
  <c r="BI50" i="5"/>
  <c r="BH50" i="5"/>
  <c r="BG50" i="5"/>
  <c r="BE50" i="5"/>
  <c r="T50" i="5"/>
  <c r="R50" i="5"/>
  <c r="P50" i="5"/>
  <c r="J50" i="5"/>
  <c r="BF50" i="5" s="1"/>
  <c r="BK49" i="5"/>
  <c r="BI49" i="5"/>
  <c r="BH49" i="5"/>
  <c r="BG49" i="5"/>
  <c r="BE49" i="5"/>
  <c r="T49" i="5"/>
  <c r="R49" i="5"/>
  <c r="P49" i="5"/>
  <c r="J49" i="5"/>
  <c r="BF49" i="5" s="1"/>
  <c r="BK48" i="5"/>
  <c r="BI48" i="5"/>
  <c r="BH48" i="5"/>
  <c r="BG48" i="5"/>
  <c r="BE48" i="5"/>
  <c r="T48" i="5"/>
  <c r="T46" i="5" s="1"/>
  <c r="R48" i="5"/>
  <c r="P48" i="5"/>
  <c r="J48" i="5"/>
  <c r="BF48" i="5" s="1"/>
  <c r="BK47" i="5"/>
  <c r="BI47" i="5"/>
  <c r="BH47" i="5"/>
  <c r="BG47" i="5"/>
  <c r="BE47" i="5"/>
  <c r="T47" i="5"/>
  <c r="R47" i="5"/>
  <c r="P47" i="5"/>
  <c r="P46" i="5" s="1"/>
  <c r="J47" i="5"/>
  <c r="BF47" i="5" s="1"/>
  <c r="BK45" i="5"/>
  <c r="BI45" i="5"/>
  <c r="BH45" i="5"/>
  <c r="BG45" i="5"/>
  <c r="BE45" i="5"/>
  <c r="T45" i="5"/>
  <c r="R45" i="5"/>
  <c r="P45" i="5"/>
  <c r="J45" i="5"/>
  <c r="BF45" i="5" s="1"/>
  <c r="BK44" i="5"/>
  <c r="BI44" i="5"/>
  <c r="BH44" i="5"/>
  <c r="BG44" i="5"/>
  <c r="BE44" i="5"/>
  <c r="T44" i="5"/>
  <c r="R44" i="5"/>
  <c r="P44" i="5"/>
  <c r="J44" i="5"/>
  <c r="BF44" i="5" s="1"/>
  <c r="BK43" i="5"/>
  <c r="BI43" i="5"/>
  <c r="BH43" i="5"/>
  <c r="BG43" i="5"/>
  <c r="BE43" i="5"/>
  <c r="T43" i="5"/>
  <c r="R43" i="5"/>
  <c r="P43" i="5"/>
  <c r="J43" i="5"/>
  <c r="BF43" i="5" s="1"/>
  <c r="BK42" i="5"/>
  <c r="BI42" i="5"/>
  <c r="BH42" i="5"/>
  <c r="BG42" i="5"/>
  <c r="BE42" i="5"/>
  <c r="T42" i="5"/>
  <c r="R42" i="5"/>
  <c r="P42" i="5"/>
  <c r="J42" i="5"/>
  <c r="BF42" i="5" s="1"/>
  <c r="BK41" i="5"/>
  <c r="BI41" i="5"/>
  <c r="BH41" i="5"/>
  <c r="BG41" i="5"/>
  <c r="BE41" i="5"/>
  <c r="T41" i="5"/>
  <c r="R41" i="5"/>
  <c r="P41" i="5"/>
  <c r="J41" i="5"/>
  <c r="BF41" i="5" s="1"/>
  <c r="BK40" i="5"/>
  <c r="BI40" i="5"/>
  <c r="BH40" i="5"/>
  <c r="BG40" i="5"/>
  <c r="BE40" i="5"/>
  <c r="T40" i="5"/>
  <c r="R40" i="5"/>
  <c r="P40" i="5"/>
  <c r="J40" i="5"/>
  <c r="BF40" i="5" s="1"/>
  <c r="BK39" i="5"/>
  <c r="BI39" i="5"/>
  <c r="BH39" i="5"/>
  <c r="BG39" i="5"/>
  <c r="BE39" i="5"/>
  <c r="T39" i="5"/>
  <c r="R39" i="5"/>
  <c r="P39" i="5"/>
  <c r="J39" i="5"/>
  <c r="BF39" i="5" s="1"/>
  <c r="BK38" i="5"/>
  <c r="BI38" i="5"/>
  <c r="BH38" i="5"/>
  <c r="BG38" i="5"/>
  <c r="BE38" i="5"/>
  <c r="T38" i="5"/>
  <c r="R38" i="5"/>
  <c r="P38" i="5"/>
  <c r="J38" i="5"/>
  <c r="BF38" i="5" s="1"/>
  <c r="BK37" i="5"/>
  <c r="BI37" i="5"/>
  <c r="BH37" i="5"/>
  <c r="BG37" i="5"/>
  <c r="BE37" i="5"/>
  <c r="T37" i="5"/>
  <c r="R37" i="5"/>
  <c r="P37" i="5"/>
  <c r="J37" i="5"/>
  <c r="BF37" i="5" s="1"/>
  <c r="BK36" i="5"/>
  <c r="BI36" i="5"/>
  <c r="BH36" i="5"/>
  <c r="BG36" i="5"/>
  <c r="BF36" i="5"/>
  <c r="BE36" i="5"/>
  <c r="T36" i="5"/>
  <c r="R36" i="5"/>
  <c r="P36" i="5"/>
  <c r="J36" i="5"/>
  <c r="BK35" i="5"/>
  <c r="BI35" i="5"/>
  <c r="BH35" i="5"/>
  <c r="BG35" i="5"/>
  <c r="BE35" i="5"/>
  <c r="T35" i="5"/>
  <c r="R35" i="5"/>
  <c r="P35" i="5"/>
  <c r="J35" i="5"/>
  <c r="BF35" i="5" s="1"/>
  <c r="BK34" i="5"/>
  <c r="BI34" i="5"/>
  <c r="BH34" i="5"/>
  <c r="BG34" i="5"/>
  <c r="BF34" i="5"/>
  <c r="BE34" i="5"/>
  <c r="T34" i="5"/>
  <c r="R34" i="5"/>
  <c r="P34" i="5"/>
  <c r="J34" i="5"/>
  <c r="BK33" i="5"/>
  <c r="BI33" i="5"/>
  <c r="BH33" i="5"/>
  <c r="BG33" i="5"/>
  <c r="BE33" i="5"/>
  <c r="T33" i="5"/>
  <c r="R33" i="5"/>
  <c r="P33" i="5"/>
  <c r="J33" i="5"/>
  <c r="BF33" i="5" s="1"/>
  <c r="BK32" i="5"/>
  <c r="BI32" i="5"/>
  <c r="BH32" i="5"/>
  <c r="BG32" i="5"/>
  <c r="BE32" i="5"/>
  <c r="T32" i="5"/>
  <c r="R32" i="5"/>
  <c r="P32" i="5"/>
  <c r="J32" i="5"/>
  <c r="BF32" i="5" s="1"/>
  <c r="BK31" i="5"/>
  <c r="BI31" i="5"/>
  <c r="BH31" i="5"/>
  <c r="BG31" i="5"/>
  <c r="BE31" i="5"/>
  <c r="T31" i="5"/>
  <c r="R31" i="5"/>
  <c r="R28" i="5" s="1"/>
  <c r="P31" i="5"/>
  <c r="J31" i="5"/>
  <c r="BF31" i="5" s="1"/>
  <c r="BK30" i="5"/>
  <c r="BI30" i="5"/>
  <c r="BH30" i="5"/>
  <c r="BG30" i="5"/>
  <c r="BE30" i="5"/>
  <c r="T30" i="5"/>
  <c r="R30" i="5"/>
  <c r="P30" i="5"/>
  <c r="J30" i="5"/>
  <c r="BF30" i="5" s="1"/>
  <c r="BK29" i="5"/>
  <c r="BI29" i="5"/>
  <c r="BH29" i="5"/>
  <c r="BG29" i="5"/>
  <c r="BE29" i="5"/>
  <c r="T29" i="5"/>
  <c r="R29" i="5"/>
  <c r="P29" i="5"/>
  <c r="J29" i="5"/>
  <c r="BF29" i="5" s="1"/>
  <c r="J16" i="5"/>
  <c r="G66" i="4"/>
  <c r="G65" i="4"/>
  <c r="G64" i="4"/>
  <c r="G63" i="4"/>
  <c r="G62" i="4"/>
  <c r="G61" i="4"/>
  <c r="G60" i="4"/>
  <c r="G59" i="4"/>
  <c r="G58" i="4"/>
  <c r="G57" i="4"/>
  <c r="G56" i="4"/>
  <c r="G55" i="4"/>
  <c r="E53" i="4"/>
  <c r="G53" i="4" s="1"/>
  <c r="E52" i="4"/>
  <c r="G52" i="4" s="1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7" i="4"/>
  <c r="G16" i="4"/>
  <c r="G14" i="4"/>
  <c r="G13" i="4"/>
  <c r="G12" i="4"/>
  <c r="G11" i="4"/>
  <c r="P28" i="5" l="1"/>
  <c r="BK46" i="5"/>
  <c r="J46" i="5" s="1"/>
  <c r="J12" i="5" s="1"/>
  <c r="BK131" i="5"/>
  <c r="J131" i="5" s="1"/>
  <c r="J15" i="5" s="1"/>
  <c r="T28" i="5"/>
  <c r="I156" i="7"/>
  <c r="I158" i="7"/>
  <c r="I174" i="7"/>
  <c r="I193" i="7"/>
  <c r="G64" i="8"/>
  <c r="P82" i="11"/>
  <c r="T48" i="11"/>
  <c r="P40" i="11"/>
  <c r="R69" i="11"/>
  <c r="R48" i="11"/>
  <c r="P36" i="11"/>
  <c r="T28" i="11"/>
  <c r="Q119" i="12"/>
  <c r="S107" i="12"/>
  <c r="Q75" i="12"/>
  <c r="P25" i="6"/>
  <c r="P24" i="6" s="1"/>
  <c r="P23" i="6" s="1"/>
  <c r="I27" i="7"/>
  <c r="I73" i="7"/>
  <c r="H97" i="9"/>
  <c r="H8" i="9" s="1"/>
  <c r="T82" i="11"/>
  <c r="P69" i="11"/>
  <c r="P48" i="11"/>
  <c r="T36" i="11"/>
  <c r="R28" i="11"/>
  <c r="Q107" i="12"/>
  <c r="Q104" i="12"/>
  <c r="S98" i="12"/>
  <c r="Q92" i="12"/>
  <c r="Q81" i="12"/>
  <c r="O65" i="12"/>
  <c r="O52" i="12"/>
  <c r="BJ48" i="12"/>
  <c r="J48" i="12" s="1"/>
  <c r="J12" i="12" s="1"/>
  <c r="P131" i="5"/>
  <c r="T131" i="5"/>
  <c r="R46" i="5"/>
  <c r="P75" i="5"/>
  <c r="BK92" i="5"/>
  <c r="J92" i="5" s="1"/>
  <c r="J14" i="5" s="1"/>
  <c r="I105" i="7"/>
  <c r="I109" i="7"/>
  <c r="I112" i="7"/>
  <c r="I124" i="7"/>
  <c r="I141" i="7"/>
  <c r="I235" i="7"/>
  <c r="R40" i="11"/>
  <c r="S115" i="12"/>
  <c r="O98" i="12"/>
  <c r="Q95" i="12"/>
  <c r="O81" i="12"/>
  <c r="O78" i="12"/>
  <c r="Q69" i="12"/>
  <c r="BB112" i="13"/>
  <c r="J112" i="13" s="1"/>
  <c r="J21" i="13" s="1"/>
  <c r="AZ80" i="14"/>
  <c r="J80" i="14" s="1"/>
  <c r="J17" i="14" s="1"/>
  <c r="AZ110" i="14"/>
  <c r="J110" i="14" s="1"/>
  <c r="J25" i="14" s="1"/>
  <c r="AZ125" i="14"/>
  <c r="J125" i="14" s="1"/>
  <c r="J31" i="14" s="1"/>
  <c r="I39" i="7"/>
  <c r="BK28" i="5"/>
  <c r="J28" i="5" s="1"/>
  <c r="J11" i="5" s="1"/>
  <c r="BK25" i="6"/>
  <c r="I15" i="7"/>
  <c r="I19" i="7"/>
  <c r="I35" i="7"/>
  <c r="I176" i="7"/>
  <c r="I179" i="7"/>
  <c r="I182" i="7"/>
  <c r="I184" i="7"/>
  <c r="I186" i="7"/>
  <c r="I70" i="7"/>
  <c r="I131" i="7"/>
  <c r="I135" i="7"/>
  <c r="I139" i="7"/>
  <c r="I143" i="7"/>
  <c r="I75" i="7"/>
  <c r="I117" i="7"/>
  <c r="I161" i="7"/>
  <c r="I165" i="7"/>
  <c r="I178" i="7"/>
  <c r="I181" i="7"/>
  <c r="I183" i="7"/>
  <c r="I185" i="7"/>
  <c r="I187" i="7"/>
  <c r="I200" i="7"/>
  <c r="F78" i="7"/>
  <c r="I140" i="7"/>
  <c r="I145" i="7"/>
  <c r="I99" i="7"/>
  <c r="I107" i="7"/>
  <c r="I113" i="7"/>
  <c r="I198" i="7"/>
  <c r="I84" i="7"/>
  <c r="I38" i="7"/>
  <c r="I44" i="7"/>
  <c r="I51" i="7"/>
  <c r="I134" i="7"/>
  <c r="I206" i="7"/>
  <c r="I155" i="7"/>
  <c r="G28" i="8"/>
  <c r="H150" i="9"/>
  <c r="H18" i="9" s="1"/>
  <c r="H19" i="9" s="1"/>
  <c r="H113" i="9"/>
  <c r="H11" i="9" s="1"/>
  <c r="H96" i="9"/>
  <c r="H7" i="9" s="1"/>
  <c r="G9" i="10"/>
  <c r="BK82" i="11"/>
  <c r="J82" i="11" s="1"/>
  <c r="J15" i="11" s="1"/>
  <c r="BK28" i="11"/>
  <c r="BK69" i="11"/>
  <c r="J69" i="11" s="1"/>
  <c r="J14" i="11" s="1"/>
  <c r="BK40" i="11"/>
  <c r="J40" i="11" s="1"/>
  <c r="J12" i="11" s="1"/>
  <c r="BK48" i="11"/>
  <c r="J48" i="11" s="1"/>
  <c r="J13" i="11" s="1"/>
  <c r="BK36" i="11"/>
  <c r="J36" i="11" s="1"/>
  <c r="J11" i="11" s="1"/>
  <c r="BJ84" i="12"/>
  <c r="J84" i="12" s="1"/>
  <c r="J20" i="12" s="1"/>
  <c r="BJ78" i="12"/>
  <c r="J78" i="12" s="1"/>
  <c r="J18" i="12" s="1"/>
  <c r="BJ75" i="12"/>
  <c r="J75" i="12" s="1"/>
  <c r="J17" i="12" s="1"/>
  <c r="BJ61" i="12"/>
  <c r="J61" i="12" s="1"/>
  <c r="J14" i="12" s="1"/>
  <c r="BJ65" i="12"/>
  <c r="J65" i="12" s="1"/>
  <c r="J15" i="12" s="1"/>
  <c r="BB229" i="13"/>
  <c r="J229" i="13" s="1"/>
  <c r="J57" i="13" s="1"/>
  <c r="BB124" i="13"/>
  <c r="J124" i="13" s="1"/>
  <c r="J25" i="13" s="1"/>
  <c r="BB232" i="13"/>
  <c r="J232" i="13" s="1"/>
  <c r="J58" i="13" s="1"/>
  <c r="BB209" i="13"/>
  <c r="J209" i="13" s="1"/>
  <c r="J48" i="13" s="1"/>
  <c r="BB187" i="13"/>
  <c r="J187" i="13" s="1"/>
  <c r="J42" i="13" s="1"/>
  <c r="BB146" i="13"/>
  <c r="J146" i="13" s="1"/>
  <c r="J32" i="13" s="1"/>
  <c r="BB127" i="13"/>
  <c r="J127" i="13" s="1"/>
  <c r="J26" i="13" s="1"/>
  <c r="BB121" i="13"/>
  <c r="J121" i="13" s="1"/>
  <c r="J24" i="13" s="1"/>
  <c r="BB109" i="13"/>
  <c r="J109" i="13" s="1"/>
  <c r="J20" i="13" s="1"/>
  <c r="BB118" i="13"/>
  <c r="J118" i="13" s="1"/>
  <c r="J23" i="13" s="1"/>
  <c r="BB106" i="13"/>
  <c r="J106" i="13" s="1"/>
  <c r="J19" i="13" s="1"/>
  <c r="AZ68" i="14"/>
  <c r="J68" i="14" s="1"/>
  <c r="J14" i="14" s="1"/>
  <c r="AZ97" i="14"/>
  <c r="J97" i="14" s="1"/>
  <c r="J22" i="14" s="1"/>
  <c r="AZ132" i="14"/>
  <c r="AZ166" i="14"/>
  <c r="J166" i="14" s="1"/>
  <c r="J42" i="14" s="1"/>
  <c r="Q115" i="12"/>
  <c r="Q98" i="12"/>
  <c r="O89" i="12"/>
  <c r="Q84" i="12"/>
  <c r="S78" i="12"/>
  <c r="Q65" i="12"/>
  <c r="Q45" i="12" s="1"/>
  <c r="Q44" i="12" s="1"/>
  <c r="O61" i="12"/>
  <c r="Q52" i="12"/>
  <c r="O48" i="12"/>
  <c r="BJ119" i="12"/>
  <c r="J119" i="12" s="1"/>
  <c r="J32" i="12" s="1"/>
  <c r="O119" i="12"/>
  <c r="O110" i="12" s="1"/>
  <c r="S104" i="12"/>
  <c r="S95" i="12"/>
  <c r="S84" i="12"/>
  <c r="BJ69" i="12"/>
  <c r="J69" i="12" s="1"/>
  <c r="J16" i="12" s="1"/>
  <c r="O69" i="12"/>
  <c r="S65" i="12"/>
  <c r="BJ115" i="12"/>
  <c r="J115" i="12" s="1"/>
  <c r="J31" i="12" s="1"/>
  <c r="BJ52" i="12"/>
  <c r="J52" i="12" s="1"/>
  <c r="J13" i="12" s="1"/>
  <c r="BJ98" i="12"/>
  <c r="J98" i="12" s="1"/>
  <c r="J25" i="12" s="1"/>
  <c r="S61" i="12"/>
  <c r="S48" i="12"/>
  <c r="S45" i="12" s="1"/>
  <c r="S119" i="12"/>
  <c r="S110" i="12" s="1"/>
  <c r="BJ104" i="12"/>
  <c r="J104" i="12" s="1"/>
  <c r="J26" i="12" s="1"/>
  <c r="O104" i="12"/>
  <c r="BJ95" i="12"/>
  <c r="J95" i="12" s="1"/>
  <c r="J24" i="12" s="1"/>
  <c r="O95" i="12"/>
  <c r="BJ92" i="12"/>
  <c r="J92" i="12" s="1"/>
  <c r="J23" i="12" s="1"/>
  <c r="O92" i="12"/>
  <c r="O84" i="12"/>
  <c r="S69" i="12"/>
  <c r="S52" i="12"/>
  <c r="BB204" i="13"/>
  <c r="J204" i="13" s="1"/>
  <c r="J47" i="13" s="1"/>
  <c r="BB191" i="13"/>
  <c r="J191" i="13" s="1"/>
  <c r="J43" i="13" s="1"/>
  <c r="BB179" i="13"/>
  <c r="J179" i="13" s="1"/>
  <c r="J40" i="13" s="1"/>
  <c r="BB159" i="13"/>
  <c r="J159" i="13" s="1"/>
  <c r="J35" i="13" s="1"/>
  <c r="BB150" i="13"/>
  <c r="J150" i="13" s="1"/>
  <c r="J33" i="13" s="1"/>
  <c r="BB136" i="13"/>
  <c r="J136" i="13" s="1"/>
  <c r="J29" i="13" s="1"/>
  <c r="BB98" i="13"/>
  <c r="J98" i="13" s="1"/>
  <c r="J17" i="13" s="1"/>
  <c r="BB235" i="13"/>
  <c r="J235" i="13" s="1"/>
  <c r="J59" i="13" s="1"/>
  <c r="BB102" i="13"/>
  <c r="J102" i="13" s="1"/>
  <c r="J18" i="13" s="1"/>
  <c r="BB263" i="13"/>
  <c r="J263" i="13" s="1"/>
  <c r="J62" i="13" s="1"/>
  <c r="BB256" i="13"/>
  <c r="J256" i="13" s="1"/>
  <c r="J60" i="13" s="1"/>
  <c r="BB226" i="13"/>
  <c r="J226" i="13" s="1"/>
  <c r="J56" i="13" s="1"/>
  <c r="BB194" i="13"/>
  <c r="J194" i="13" s="1"/>
  <c r="J44" i="13" s="1"/>
  <c r="BB162" i="13"/>
  <c r="J162" i="13" s="1"/>
  <c r="J36" i="13" s="1"/>
  <c r="BB156" i="13"/>
  <c r="J156" i="13" s="1"/>
  <c r="J34" i="13" s="1"/>
  <c r="BB139" i="13"/>
  <c r="J139" i="13" s="1"/>
  <c r="J30" i="13" s="1"/>
  <c r="BB133" i="13"/>
  <c r="J133" i="13" s="1"/>
  <c r="J28" i="13" s="1"/>
  <c r="BB115" i="13"/>
  <c r="J115" i="13" s="1"/>
  <c r="J22" i="13" s="1"/>
  <c r="BB92" i="13"/>
  <c r="J92" i="13" s="1"/>
  <c r="J15" i="13" s="1"/>
  <c r="BB81" i="13"/>
  <c r="J81" i="13" s="1"/>
  <c r="J12" i="13" s="1"/>
  <c r="BB276" i="13"/>
  <c r="BB275" i="13" s="1"/>
  <c r="J275" i="13" s="1"/>
  <c r="J65" i="13" s="1"/>
  <c r="BB268" i="13"/>
  <c r="J268" i="13" s="1"/>
  <c r="J63" i="13" s="1"/>
  <c r="BB170" i="13"/>
  <c r="J170" i="13" s="1"/>
  <c r="J38" i="13" s="1"/>
  <c r="BB166" i="13"/>
  <c r="J166" i="13" s="1"/>
  <c r="J37" i="13" s="1"/>
  <c r="BB130" i="13"/>
  <c r="J130" i="13" s="1"/>
  <c r="J27" i="13" s="1"/>
  <c r="BB89" i="13"/>
  <c r="J89" i="13" s="1"/>
  <c r="J14" i="13" s="1"/>
  <c r="BB78" i="13"/>
  <c r="J78" i="13" s="1"/>
  <c r="J11" i="13" s="1"/>
  <c r="AZ65" i="14"/>
  <c r="J65" i="14" s="1"/>
  <c r="J13" i="14" s="1"/>
  <c r="AZ83" i="14"/>
  <c r="J83" i="14" s="1"/>
  <c r="J18" i="14" s="1"/>
  <c r="AZ86" i="14"/>
  <c r="J86" i="14" s="1"/>
  <c r="J19" i="14" s="1"/>
  <c r="AZ93" i="14"/>
  <c r="J93" i="14" s="1"/>
  <c r="J21" i="14" s="1"/>
  <c r="AZ128" i="14"/>
  <c r="J128" i="14" s="1"/>
  <c r="J32" i="14" s="1"/>
  <c r="AZ146" i="14"/>
  <c r="J146" i="14" s="1"/>
  <c r="J36" i="14" s="1"/>
  <c r="AZ104" i="14"/>
  <c r="J104" i="14" s="1"/>
  <c r="J24" i="14" s="1"/>
  <c r="AZ58" i="14"/>
  <c r="AZ76" i="14"/>
  <c r="J76" i="14" s="1"/>
  <c r="J16" i="14" s="1"/>
  <c r="G25" i="10"/>
  <c r="G52" i="10"/>
  <c r="G45" i="8"/>
  <c r="G77" i="8"/>
  <c r="G12" i="8"/>
  <c r="I12" i="7"/>
  <c r="I13" i="7" s="1"/>
  <c r="I25" i="7"/>
  <c r="I36" i="7"/>
  <c r="I72" i="7"/>
  <c r="I91" i="7"/>
  <c r="I95" i="7"/>
  <c r="I122" i="7"/>
  <c r="I130" i="7"/>
  <c r="I132" i="7"/>
  <c r="I149" i="7"/>
  <c r="I151" i="7"/>
  <c r="I195" i="7"/>
  <c r="I204" i="7"/>
  <c r="I17" i="7"/>
  <c r="I24" i="7"/>
  <c r="I42" i="7"/>
  <c r="I55" i="7"/>
  <c r="I71" i="7"/>
  <c r="I77" i="7"/>
  <c r="F228" i="7"/>
  <c r="I103" i="7"/>
  <c r="I119" i="7"/>
  <c r="I121" i="7"/>
  <c r="I128" i="7"/>
  <c r="I136" i="7"/>
  <c r="I148" i="7"/>
  <c r="I157" i="7"/>
  <c r="I163" i="7"/>
  <c r="I201" i="7"/>
  <c r="F241" i="7"/>
  <c r="H20" i="7"/>
  <c r="I29" i="7"/>
  <c r="I37" i="7"/>
  <c r="I46" i="7"/>
  <c r="H78" i="7"/>
  <c r="I76" i="7"/>
  <c r="F84" i="7"/>
  <c r="I97" i="7"/>
  <c r="I111" i="7"/>
  <c r="I133" i="7"/>
  <c r="I142" i="7"/>
  <c r="I154" i="7"/>
  <c r="I197" i="7"/>
  <c r="I205" i="7"/>
  <c r="I234" i="7"/>
  <c r="I237" i="7"/>
  <c r="G54" i="4"/>
  <c r="G9" i="4"/>
  <c r="J162" i="14"/>
  <c r="J40" i="14" s="1"/>
  <c r="AZ161" i="14"/>
  <c r="J161" i="14" s="1"/>
  <c r="J39" i="14" s="1"/>
  <c r="J58" i="14"/>
  <c r="J12" i="14" s="1"/>
  <c r="J132" i="14"/>
  <c r="J34" i="14" s="1"/>
  <c r="J276" i="13"/>
  <c r="J66" i="13" s="1"/>
  <c r="BB183" i="13"/>
  <c r="J183" i="13" s="1"/>
  <c r="J41" i="13" s="1"/>
  <c r="BB174" i="13"/>
  <c r="J174" i="13" s="1"/>
  <c r="J39" i="13" s="1"/>
  <c r="BB199" i="13"/>
  <c r="J199" i="13" s="1"/>
  <c r="J46" i="13" s="1"/>
  <c r="BB142" i="13"/>
  <c r="J142" i="13" s="1"/>
  <c r="J31" i="13" s="1"/>
  <c r="BB85" i="13"/>
  <c r="J85" i="13" s="1"/>
  <c r="J13" i="13" s="1"/>
  <c r="J111" i="12"/>
  <c r="J29" i="12" s="1"/>
  <c r="J46" i="12"/>
  <c r="J11" i="12" s="1"/>
  <c r="Q110" i="12"/>
  <c r="BJ134" i="12"/>
  <c r="J134" i="12" s="1"/>
  <c r="J33" i="12" s="1"/>
  <c r="T27" i="11"/>
  <c r="T26" i="11" s="1"/>
  <c r="P27" i="11"/>
  <c r="P26" i="11" s="1"/>
  <c r="H23" i="9"/>
  <c r="H24" i="9" s="1"/>
  <c r="H9" i="9"/>
  <c r="H14" i="9"/>
  <c r="I241" i="7"/>
  <c r="H228" i="7"/>
  <c r="F56" i="7"/>
  <c r="H234" i="7"/>
  <c r="H56" i="7"/>
  <c r="I89" i="7"/>
  <c r="I60" i="7"/>
  <c r="I63" i="7"/>
  <c r="J25" i="6"/>
  <c r="J12" i="6" s="1"/>
  <c r="BK24" i="6"/>
  <c r="T24" i="6"/>
  <c r="T23" i="6" s="1"/>
  <c r="P27" i="5"/>
  <c r="P26" i="5" s="1"/>
  <c r="R27" i="5"/>
  <c r="R26" i="5" s="1"/>
  <c r="T27" i="5"/>
  <c r="T26" i="5" s="1"/>
  <c r="G36" i="4"/>
  <c r="O45" i="12" l="1"/>
  <c r="R27" i="11"/>
  <c r="R26" i="11" s="1"/>
  <c r="I20" i="7"/>
  <c r="AZ131" i="14"/>
  <c r="J131" i="14" s="1"/>
  <c r="J33" i="14" s="1"/>
  <c r="BK27" i="11"/>
  <c r="J28" i="11"/>
  <c r="J10" i="11" s="1"/>
  <c r="BK27" i="5"/>
  <c r="J27" i="5" s="1"/>
  <c r="J10" i="5" s="1"/>
  <c r="G8" i="4"/>
  <c r="I279" i="3" s="1"/>
  <c r="I78" i="7"/>
  <c r="H15" i="9"/>
  <c r="H26" i="9" s="1"/>
  <c r="I288" i="3" s="1"/>
  <c r="G8" i="10"/>
  <c r="I1073" i="3" s="1"/>
  <c r="BB262" i="13"/>
  <c r="J262" i="13" s="1"/>
  <c r="J61" i="13" s="1"/>
  <c r="AZ54" i="14"/>
  <c r="O44" i="12"/>
  <c r="BJ110" i="12"/>
  <c r="J110" i="12" s="1"/>
  <c r="J28" i="12" s="1"/>
  <c r="BJ45" i="12"/>
  <c r="J45" i="12" s="1"/>
  <c r="J10" i="12" s="1"/>
  <c r="G6" i="8"/>
  <c r="I287" i="3" s="1"/>
  <c r="I228" i="7"/>
  <c r="I56" i="7"/>
  <c r="BB77" i="13"/>
  <c r="S44" i="12"/>
  <c r="BK26" i="11"/>
  <c r="J26" i="11" s="1"/>
  <c r="J8" i="11" s="1"/>
  <c r="I1076" i="3" s="1"/>
  <c r="J27" i="11"/>
  <c r="J9" i="11" s="1"/>
  <c r="BK23" i="6"/>
  <c r="J23" i="6" s="1"/>
  <c r="J10" i="6" s="1"/>
  <c r="I283" i="3" s="1"/>
  <c r="J24" i="6"/>
  <c r="J11" i="6" s="1"/>
  <c r="AZ53" i="14" l="1"/>
  <c r="J53" i="14" s="1"/>
  <c r="J9" i="14" s="1"/>
  <c r="I1081" i="3" s="1"/>
  <c r="BK26" i="5"/>
  <c r="J26" i="5" s="1"/>
  <c r="J9" i="5" s="1"/>
  <c r="I282" i="3" s="1"/>
  <c r="I8" i="7"/>
  <c r="I286" i="3" s="1"/>
  <c r="J54" i="14"/>
  <c r="J10" i="14" s="1"/>
  <c r="BJ44" i="12"/>
  <c r="J44" i="12" s="1"/>
  <c r="J9" i="12" s="1"/>
  <c r="I1079" i="3" s="1"/>
  <c r="J77" i="13"/>
  <c r="J10" i="13" s="1"/>
  <c r="BB76" i="13"/>
  <c r="J76" i="13" s="1"/>
  <c r="J9" i="13" s="1"/>
  <c r="I1080" i="3" s="1"/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4" i="2"/>
  <c r="A35" i="2"/>
  <c r="A36" i="2"/>
  <c r="A37" i="2"/>
  <c r="A38" i="2"/>
  <c r="A39" i="2"/>
  <c r="A41" i="2"/>
  <c r="A42" i="2"/>
  <c r="A43" i="2"/>
  <c r="A44" i="2"/>
  <c r="A45" i="2"/>
  <c r="A46" i="2"/>
  <c r="A47" i="2"/>
  <c r="A48" i="2"/>
  <c r="A49" i="2"/>
  <c r="A50" i="2"/>
  <c r="A51" i="2"/>
  <c r="A52" i="2"/>
  <c r="A56" i="2"/>
  <c r="A57" i="2"/>
  <c r="A58" i="2"/>
  <c r="A59" i="2"/>
  <c r="A60" i="2"/>
  <c r="A61" i="2"/>
  <c r="A62" i="2"/>
  <c r="A63" i="2"/>
  <c r="A64" i="2"/>
  <c r="A65" i="2"/>
  <c r="A66" i="2"/>
  <c r="A67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7" i="2"/>
  <c r="A98" i="2"/>
  <c r="H8" i="3"/>
  <c r="J8" i="3" s="1"/>
  <c r="H10" i="3"/>
  <c r="H12" i="3"/>
  <c r="J12" i="3" s="1"/>
  <c r="H14" i="3"/>
  <c r="H16" i="3"/>
  <c r="J16" i="3" s="1"/>
  <c r="H18" i="3"/>
  <c r="H21" i="3"/>
  <c r="J21" i="3" s="1"/>
  <c r="H24" i="3"/>
  <c r="H27" i="3"/>
  <c r="J27" i="3" s="1"/>
  <c r="H33" i="3"/>
  <c r="J33" i="3" s="1"/>
  <c r="H35" i="3"/>
  <c r="J35" i="3" s="1"/>
  <c r="H37" i="3"/>
  <c r="H39" i="3"/>
  <c r="N39" i="3" s="1"/>
  <c r="H41" i="3"/>
  <c r="J41" i="3" s="1"/>
  <c r="H42" i="3"/>
  <c r="H44" i="3"/>
  <c r="J44" i="3" s="1"/>
  <c r="H46" i="3"/>
  <c r="N46" i="3" s="1"/>
  <c r="H48" i="3"/>
  <c r="H49" i="3"/>
  <c r="N49" i="3" s="1"/>
  <c r="H51" i="3"/>
  <c r="J51" i="3" s="1"/>
  <c r="H53" i="3"/>
  <c r="J53" i="3" s="1"/>
  <c r="H54" i="3"/>
  <c r="H58" i="3"/>
  <c r="H61" i="3"/>
  <c r="J61" i="3" s="1"/>
  <c r="H63" i="3"/>
  <c r="H66" i="3"/>
  <c r="J66" i="3" s="1"/>
  <c r="H70" i="3"/>
  <c r="H72" i="3"/>
  <c r="N72" i="3" s="1"/>
  <c r="H75" i="3"/>
  <c r="H77" i="3"/>
  <c r="H79" i="3"/>
  <c r="H81" i="3"/>
  <c r="N81" i="3" s="1"/>
  <c r="H85" i="3"/>
  <c r="J85" i="3" s="1"/>
  <c r="H87" i="3"/>
  <c r="J87" i="3" s="1"/>
  <c r="H91" i="3"/>
  <c r="L91" i="3" s="1"/>
  <c r="H93" i="3"/>
  <c r="H95" i="3"/>
  <c r="L95" i="3" s="1"/>
  <c r="H97" i="3"/>
  <c r="H99" i="3"/>
  <c r="L99" i="3" s="1"/>
  <c r="H103" i="3"/>
  <c r="H107" i="3"/>
  <c r="N107" i="3" s="1"/>
  <c r="H109" i="3"/>
  <c r="H111" i="3"/>
  <c r="N111" i="3" s="1"/>
  <c r="H116" i="3"/>
  <c r="H120" i="3"/>
  <c r="N120" i="3" s="1"/>
  <c r="H124" i="3"/>
  <c r="H129" i="3"/>
  <c r="H131" i="3"/>
  <c r="H134" i="3"/>
  <c r="H136" i="3"/>
  <c r="H138" i="3"/>
  <c r="N138" i="3" s="1"/>
  <c r="H139" i="3"/>
  <c r="H143" i="3"/>
  <c r="N143" i="3" s="1"/>
  <c r="H145" i="3"/>
  <c r="H149" i="3"/>
  <c r="H151" i="3"/>
  <c r="H153" i="3"/>
  <c r="N153" i="3" s="1"/>
  <c r="H157" i="3"/>
  <c r="J157" i="3" s="1"/>
  <c r="H158" i="3"/>
  <c r="J158" i="3" s="1"/>
  <c r="H160" i="3"/>
  <c r="H162" i="3"/>
  <c r="J162" i="3" s="1"/>
  <c r="H164" i="3"/>
  <c r="J164" i="3" s="1"/>
  <c r="H166" i="3"/>
  <c r="J166" i="3" s="1"/>
  <c r="H168" i="3"/>
  <c r="J168" i="3" s="1"/>
  <c r="H170" i="3"/>
  <c r="J170" i="3" s="1"/>
  <c r="H172" i="3"/>
  <c r="H174" i="3"/>
  <c r="N174" i="3" s="1"/>
  <c r="H176" i="3"/>
  <c r="J176" i="3" s="1"/>
  <c r="H178" i="3"/>
  <c r="N178" i="3" s="1"/>
  <c r="H180" i="3"/>
  <c r="J180" i="3" s="1"/>
  <c r="H182" i="3"/>
  <c r="J182" i="3" s="1"/>
  <c r="H184" i="3"/>
  <c r="J184" i="3" s="1"/>
  <c r="H185" i="3"/>
  <c r="J185" i="3" s="1"/>
  <c r="H186" i="3"/>
  <c r="H190" i="3"/>
  <c r="N190" i="3" s="1"/>
  <c r="H192" i="3"/>
  <c r="J192" i="3" s="1"/>
  <c r="H194" i="3"/>
  <c r="H196" i="3"/>
  <c r="J196" i="3" s="1"/>
  <c r="H200" i="3"/>
  <c r="L200" i="3" s="1"/>
  <c r="H203" i="3"/>
  <c r="J203" i="3" s="1"/>
  <c r="H204" i="3"/>
  <c r="L204" i="3" s="1"/>
  <c r="H206" i="3"/>
  <c r="N206" i="3" s="1"/>
  <c r="H208" i="3"/>
  <c r="H210" i="3"/>
  <c r="N210" i="3" s="1"/>
  <c r="H213" i="3"/>
  <c r="J213" i="3" s="1"/>
  <c r="H216" i="3"/>
  <c r="N216" i="3" s="1"/>
  <c r="H218" i="3"/>
  <c r="H221" i="3"/>
  <c r="N221" i="3" s="1"/>
  <c r="H223" i="3"/>
  <c r="J223" i="3" s="1"/>
  <c r="H225" i="3"/>
  <c r="H227" i="3"/>
  <c r="J227" i="3" s="1"/>
  <c r="H228" i="3"/>
  <c r="N228" i="3" s="1"/>
  <c r="H230" i="3"/>
  <c r="J230" i="3" s="1"/>
  <c r="H232" i="3"/>
  <c r="H234" i="3"/>
  <c r="J234" i="3" s="1"/>
  <c r="H236" i="3"/>
  <c r="H238" i="3"/>
  <c r="H240" i="3"/>
  <c r="H242" i="3"/>
  <c r="H245" i="3"/>
  <c r="H247" i="3"/>
  <c r="H249" i="3"/>
  <c r="N249" i="3" s="1"/>
  <c r="H251" i="3"/>
  <c r="H257" i="3"/>
  <c r="L257" i="3" s="1"/>
  <c r="H258" i="3"/>
  <c r="J258" i="3" s="1"/>
  <c r="H259" i="3"/>
  <c r="L259" i="3" s="1"/>
  <c r="H261" i="3"/>
  <c r="N261" i="3" s="1"/>
  <c r="H263" i="3"/>
  <c r="L263" i="3" s="1"/>
  <c r="H265" i="3"/>
  <c r="H267" i="3"/>
  <c r="J267" i="3" s="1"/>
  <c r="H270" i="3"/>
  <c r="H273" i="3"/>
  <c r="N273" i="3" s="1"/>
  <c r="H276" i="3"/>
  <c r="H279" i="3"/>
  <c r="H282" i="3"/>
  <c r="J282" i="3" s="1"/>
  <c r="H283" i="3"/>
  <c r="N283" i="3" s="1"/>
  <c r="H286" i="3"/>
  <c r="H287" i="3"/>
  <c r="H288" i="3"/>
  <c r="J288" i="3" s="1"/>
  <c r="H291" i="3"/>
  <c r="H295" i="3"/>
  <c r="H299" i="3"/>
  <c r="N299" i="3" s="1"/>
  <c r="H301" i="3"/>
  <c r="H303" i="3"/>
  <c r="N303" i="3" s="1"/>
  <c r="H305" i="3"/>
  <c r="J305" i="3" s="1"/>
  <c r="H307" i="3"/>
  <c r="N307" i="3" s="1"/>
  <c r="H309" i="3"/>
  <c r="N309" i="3" s="1"/>
  <c r="H312" i="3"/>
  <c r="J312" i="3" s="1"/>
  <c r="H314" i="3"/>
  <c r="H317" i="3"/>
  <c r="H319" i="3"/>
  <c r="H321" i="3"/>
  <c r="H323" i="3"/>
  <c r="H326" i="3"/>
  <c r="J326" i="3" s="1"/>
  <c r="H328" i="3"/>
  <c r="N328" i="3" s="1"/>
  <c r="H330" i="3"/>
  <c r="J330" i="3" s="1"/>
  <c r="H332" i="3"/>
  <c r="H334" i="3"/>
  <c r="H336" i="3"/>
  <c r="J336" i="3" s="1"/>
  <c r="H338" i="3"/>
  <c r="N338" i="3" s="1"/>
  <c r="H340" i="3"/>
  <c r="J340" i="3" s="1"/>
  <c r="H342" i="3"/>
  <c r="N342" i="3" s="1"/>
  <c r="H344" i="3"/>
  <c r="J344" i="3" s="1"/>
  <c r="H346" i="3"/>
  <c r="H348" i="3"/>
  <c r="J348" i="3" s="1"/>
  <c r="H350" i="3"/>
  <c r="J350" i="3" s="1"/>
  <c r="H352" i="3"/>
  <c r="J352" i="3" s="1"/>
  <c r="H356" i="3"/>
  <c r="J356" i="3" s="1"/>
  <c r="H358" i="3"/>
  <c r="J358" i="3" s="1"/>
  <c r="H360" i="3"/>
  <c r="N360" i="3" s="1"/>
  <c r="H362" i="3"/>
  <c r="J362" i="3" s="1"/>
  <c r="H364" i="3"/>
  <c r="H366" i="3"/>
  <c r="J366" i="3" s="1"/>
  <c r="H368" i="3"/>
  <c r="J368" i="3" s="1"/>
  <c r="H370" i="3"/>
  <c r="J370" i="3" s="1"/>
  <c r="H372" i="3"/>
  <c r="J372" i="3" s="1"/>
  <c r="H374" i="3"/>
  <c r="J374" i="3" s="1"/>
  <c r="H376" i="3"/>
  <c r="N376" i="3" s="1"/>
  <c r="H378" i="3"/>
  <c r="J378" i="3" s="1"/>
  <c r="H380" i="3"/>
  <c r="J380" i="3" s="1"/>
  <c r="H382" i="3"/>
  <c r="J382" i="3" s="1"/>
  <c r="H384" i="3"/>
  <c r="J384" i="3" s="1"/>
  <c r="H386" i="3"/>
  <c r="J386" i="3" s="1"/>
  <c r="H388" i="3"/>
  <c r="H390" i="3"/>
  <c r="J390" i="3" s="1"/>
  <c r="H392" i="3"/>
  <c r="J392" i="3" s="1"/>
  <c r="H394" i="3"/>
  <c r="J394" i="3" s="1"/>
  <c r="H396" i="3"/>
  <c r="J396" i="3" s="1"/>
  <c r="H398" i="3"/>
  <c r="J398" i="3" s="1"/>
  <c r="H400" i="3"/>
  <c r="H402" i="3"/>
  <c r="J402" i="3" s="1"/>
  <c r="H404" i="3"/>
  <c r="N404" i="3" s="1"/>
  <c r="H406" i="3"/>
  <c r="J406" i="3" s="1"/>
  <c r="H408" i="3"/>
  <c r="H410" i="3"/>
  <c r="J410" i="3" s="1"/>
  <c r="H412" i="3"/>
  <c r="H414" i="3"/>
  <c r="J414" i="3" s="1"/>
  <c r="H415" i="3"/>
  <c r="N415" i="3" s="1"/>
  <c r="H417" i="3"/>
  <c r="H420" i="3"/>
  <c r="H422" i="3"/>
  <c r="J422" i="3" s="1"/>
  <c r="H425" i="3"/>
  <c r="H427" i="3"/>
  <c r="N427" i="3" s="1"/>
  <c r="H430" i="3"/>
  <c r="J430" i="3" s="1"/>
  <c r="H434" i="3"/>
  <c r="H436" i="3"/>
  <c r="H439" i="3"/>
  <c r="J439" i="3" s="1"/>
  <c r="H441" i="3"/>
  <c r="J441" i="3" s="1"/>
  <c r="H443" i="3"/>
  <c r="N443" i="3" s="1"/>
  <c r="H445" i="3"/>
  <c r="H448" i="3"/>
  <c r="H450" i="3"/>
  <c r="N450" i="3" s="1"/>
  <c r="H452" i="3"/>
  <c r="J452" i="3" s="1"/>
  <c r="H454" i="3"/>
  <c r="H456" i="3"/>
  <c r="J456" i="3" s="1"/>
  <c r="H460" i="3"/>
  <c r="J460" i="3" s="1"/>
  <c r="H464" i="3"/>
  <c r="J464" i="3" s="1"/>
  <c r="H468" i="3"/>
  <c r="J468" i="3" s="1"/>
  <c r="H474" i="3"/>
  <c r="J474" i="3" s="1"/>
  <c r="H477" i="3"/>
  <c r="H480" i="3"/>
  <c r="J480" i="3" s="1"/>
  <c r="H483" i="3"/>
  <c r="H486" i="3"/>
  <c r="J486" i="3" s="1"/>
  <c r="H489" i="3"/>
  <c r="H492" i="3"/>
  <c r="H495" i="3"/>
  <c r="N495" i="3" s="1"/>
  <c r="H497" i="3"/>
  <c r="H500" i="3"/>
  <c r="N500" i="3" s="1"/>
  <c r="H503" i="3"/>
  <c r="N503" i="3" s="1"/>
  <c r="H505" i="3"/>
  <c r="H507" i="3"/>
  <c r="H511" i="3"/>
  <c r="J511" i="3" s="1"/>
  <c r="H515" i="3"/>
  <c r="H529" i="3"/>
  <c r="J529" i="3" s="1"/>
  <c r="H535" i="3"/>
  <c r="J535" i="3" s="1"/>
  <c r="H537" i="3"/>
  <c r="H539" i="3"/>
  <c r="H541" i="3"/>
  <c r="N541" i="3" s="1"/>
  <c r="H543" i="3"/>
  <c r="J543" i="3" s="1"/>
  <c r="H545" i="3"/>
  <c r="J545" i="3" s="1"/>
  <c r="H549" i="3"/>
  <c r="N549" i="3" s="1"/>
  <c r="H551" i="3"/>
  <c r="L551" i="3" s="1"/>
  <c r="H553" i="3"/>
  <c r="J553" i="3" s="1"/>
  <c r="H555" i="3"/>
  <c r="L555" i="3" s="1"/>
  <c r="H557" i="3"/>
  <c r="L557" i="3" s="1"/>
  <c r="H559" i="3"/>
  <c r="L559" i="3" s="1"/>
  <c r="H560" i="3"/>
  <c r="H562" i="3"/>
  <c r="L562" i="3" s="1"/>
  <c r="H564" i="3"/>
  <c r="J564" i="3" s="1"/>
  <c r="H566" i="3"/>
  <c r="L566" i="3" s="1"/>
  <c r="H567" i="3"/>
  <c r="L567" i="3" s="1"/>
  <c r="H571" i="3"/>
  <c r="J571" i="3" s="1"/>
  <c r="H574" i="3"/>
  <c r="J574" i="3" s="1"/>
  <c r="H575" i="3"/>
  <c r="H578" i="3"/>
  <c r="J578" i="3" s="1"/>
  <c r="H580" i="3"/>
  <c r="H582" i="3"/>
  <c r="J582" i="3" s="1"/>
  <c r="H585" i="3"/>
  <c r="H587" i="3"/>
  <c r="J587" i="3" s="1"/>
  <c r="H589" i="3"/>
  <c r="N589" i="3" s="1"/>
  <c r="H592" i="3"/>
  <c r="J592" i="3" s="1"/>
  <c r="H594" i="3"/>
  <c r="N594" i="3" s="1"/>
  <c r="H596" i="3"/>
  <c r="H601" i="3"/>
  <c r="H603" i="3"/>
  <c r="N603" i="3" s="1"/>
  <c r="H605" i="3"/>
  <c r="H606" i="3"/>
  <c r="N606" i="3" s="1"/>
  <c r="H608" i="3"/>
  <c r="J608" i="3" s="1"/>
  <c r="H611" i="3"/>
  <c r="N611" i="3" s="1"/>
  <c r="H614" i="3"/>
  <c r="J614" i="3" s="1"/>
  <c r="H616" i="3"/>
  <c r="N616" i="3" s="1"/>
  <c r="H618" i="3"/>
  <c r="H622" i="3"/>
  <c r="H625" i="3"/>
  <c r="J625" i="3" s="1"/>
  <c r="H628" i="3"/>
  <c r="N628" i="3" s="1"/>
  <c r="H631" i="3"/>
  <c r="H634" i="3"/>
  <c r="J634" i="3" s="1"/>
  <c r="H636" i="3"/>
  <c r="L636" i="3" s="1"/>
  <c r="H638" i="3"/>
  <c r="H640" i="3"/>
  <c r="N640" i="3" s="1"/>
  <c r="H644" i="3"/>
  <c r="H646" i="3"/>
  <c r="L646" i="3" s="1"/>
  <c r="H648" i="3"/>
  <c r="L648" i="3" s="1"/>
  <c r="H649" i="3"/>
  <c r="J649" i="3" s="1"/>
  <c r="H650" i="3"/>
  <c r="L650" i="3" s="1"/>
  <c r="H655" i="3"/>
  <c r="H657" i="3"/>
  <c r="N657" i="3" s="1"/>
  <c r="H661" i="3"/>
  <c r="H662" i="3"/>
  <c r="J662" i="3" s="1"/>
  <c r="H663" i="3"/>
  <c r="H665" i="3"/>
  <c r="J665" i="3" s="1"/>
  <c r="H668" i="3"/>
  <c r="H671" i="3"/>
  <c r="H676" i="3"/>
  <c r="N676" i="3" s="1"/>
  <c r="H681" i="3"/>
  <c r="H685" i="3"/>
  <c r="N685" i="3" s="1"/>
  <c r="H689" i="3"/>
  <c r="H691" i="3"/>
  <c r="N691" i="3" s="1"/>
  <c r="H693" i="3"/>
  <c r="H698" i="3"/>
  <c r="N698" i="3" s="1"/>
  <c r="H703" i="3"/>
  <c r="H705" i="3"/>
  <c r="N705" i="3" s="1"/>
  <c r="H706" i="3"/>
  <c r="H708" i="3"/>
  <c r="H710" i="3"/>
  <c r="H712" i="3"/>
  <c r="H714" i="3"/>
  <c r="H716" i="3"/>
  <c r="N716" i="3" s="1"/>
  <c r="H718" i="3"/>
  <c r="H721" i="3"/>
  <c r="H723" i="3"/>
  <c r="J723" i="3" s="1"/>
  <c r="H725" i="3"/>
  <c r="H727" i="3"/>
  <c r="H730" i="3"/>
  <c r="H732" i="3"/>
  <c r="N732" i="3" s="1"/>
  <c r="H734" i="3"/>
  <c r="H737" i="3"/>
  <c r="H751" i="3"/>
  <c r="H766" i="3"/>
  <c r="H768" i="3"/>
  <c r="N768" i="3" s="1"/>
  <c r="H770" i="3"/>
  <c r="H775" i="3"/>
  <c r="H777" i="3"/>
  <c r="N777" i="3" s="1"/>
  <c r="H779" i="3"/>
  <c r="H781" i="3"/>
  <c r="N781" i="3" s="1"/>
  <c r="H783" i="3"/>
  <c r="H785" i="3"/>
  <c r="H787" i="3"/>
  <c r="H789" i="3"/>
  <c r="N789" i="3" s="1"/>
  <c r="H791" i="3"/>
  <c r="H795" i="3"/>
  <c r="J795" i="3" s="1"/>
  <c r="H797" i="3"/>
  <c r="J797" i="3" s="1"/>
  <c r="H799" i="3"/>
  <c r="L799" i="3" s="1"/>
  <c r="H803" i="3"/>
  <c r="H805" i="3"/>
  <c r="H807" i="3"/>
  <c r="N807" i="3" s="1"/>
  <c r="H809" i="3"/>
  <c r="H811" i="3"/>
  <c r="N811" i="3" s="1"/>
  <c r="H815" i="3"/>
  <c r="N815" i="3" s="1"/>
  <c r="H817" i="3"/>
  <c r="J817" i="3" s="1"/>
  <c r="H819" i="3"/>
  <c r="H821" i="3"/>
  <c r="J821" i="3" s="1"/>
  <c r="H823" i="3"/>
  <c r="J823" i="3" s="1"/>
  <c r="H825" i="3"/>
  <c r="L825" i="3" s="1"/>
  <c r="H827" i="3"/>
  <c r="H829" i="3"/>
  <c r="N829" i="3" s="1"/>
  <c r="H831" i="3"/>
  <c r="J831" i="3" s="1"/>
  <c r="H835" i="3"/>
  <c r="H837" i="3"/>
  <c r="N837" i="3" s="1"/>
  <c r="H841" i="3"/>
  <c r="N841" i="3" s="1"/>
  <c r="H843" i="3"/>
  <c r="L843" i="3" s="1"/>
  <c r="H845" i="3"/>
  <c r="H847" i="3"/>
  <c r="N847" i="3" s="1"/>
  <c r="H849" i="3"/>
  <c r="J849" i="3" s="1"/>
  <c r="H851" i="3"/>
  <c r="N851" i="3" s="1"/>
  <c r="H853" i="3"/>
  <c r="H857" i="3"/>
  <c r="H858" i="3"/>
  <c r="N858" i="3" s="1"/>
  <c r="H859" i="3"/>
  <c r="H861" i="3"/>
  <c r="N861" i="3" s="1"/>
  <c r="H863" i="3"/>
  <c r="H865" i="3"/>
  <c r="H867" i="3"/>
  <c r="H869" i="3"/>
  <c r="N869" i="3" s="1"/>
  <c r="H872" i="3"/>
  <c r="J872" i="3" s="1"/>
  <c r="H874" i="3"/>
  <c r="H876" i="3"/>
  <c r="H878" i="3"/>
  <c r="H880" i="3"/>
  <c r="H882" i="3"/>
  <c r="H884" i="3"/>
  <c r="N884" i="3" s="1"/>
  <c r="H885" i="3"/>
  <c r="H888" i="3"/>
  <c r="N888" i="3" s="1"/>
  <c r="H890" i="3"/>
  <c r="H892" i="3"/>
  <c r="N892" i="3" s="1"/>
  <c r="H895" i="3"/>
  <c r="J895" i="3" s="1"/>
  <c r="H897" i="3"/>
  <c r="H902" i="3"/>
  <c r="J902" i="3" s="1"/>
  <c r="H909" i="3"/>
  <c r="L909" i="3" s="1"/>
  <c r="H911" i="3"/>
  <c r="J911" i="3" s="1"/>
  <c r="H913" i="3"/>
  <c r="J913" i="3" s="1"/>
  <c r="H916" i="3"/>
  <c r="J916" i="3" s="1"/>
  <c r="H920" i="3"/>
  <c r="N920" i="3" s="1"/>
  <c r="H922" i="3"/>
  <c r="J922" i="3" s="1"/>
  <c r="H924" i="3"/>
  <c r="J924" i="3" s="1"/>
  <c r="H926" i="3"/>
  <c r="H928" i="3"/>
  <c r="J928" i="3" s="1"/>
  <c r="H930" i="3"/>
  <c r="J930" i="3" s="1"/>
  <c r="H931" i="3"/>
  <c r="H935" i="3"/>
  <c r="N935" i="3" s="1"/>
  <c r="H937" i="3"/>
  <c r="J937" i="3" s="1"/>
  <c r="H939" i="3"/>
  <c r="N939" i="3" s="1"/>
  <c r="H941" i="3"/>
  <c r="J941" i="3" s="1"/>
  <c r="H942" i="3"/>
  <c r="L942" i="3" s="1"/>
  <c r="H944" i="3"/>
  <c r="J944" i="3" s="1"/>
  <c r="H948" i="3"/>
  <c r="L948" i="3" s="1"/>
  <c r="H950" i="3"/>
  <c r="J950" i="3" s="1"/>
  <c r="H954" i="3"/>
  <c r="L954" i="3" s="1"/>
  <c r="H956" i="3"/>
  <c r="J956" i="3" s="1"/>
  <c r="H958" i="3"/>
  <c r="N958" i="3" s="1"/>
  <c r="H960" i="3"/>
  <c r="J960" i="3" s="1"/>
  <c r="H963" i="3"/>
  <c r="J963" i="3" s="1"/>
  <c r="H965" i="3"/>
  <c r="N965" i="3" s="1"/>
  <c r="H967" i="3"/>
  <c r="J967" i="3" s="1"/>
  <c r="H969" i="3"/>
  <c r="J969" i="3" s="1"/>
  <c r="H973" i="3"/>
  <c r="J973" i="3" s="1"/>
  <c r="H975" i="3"/>
  <c r="N975" i="3" s="1"/>
  <c r="H976" i="3"/>
  <c r="J976" i="3" s="1"/>
  <c r="H978" i="3"/>
  <c r="J978" i="3" s="1"/>
  <c r="H980" i="3"/>
  <c r="J980" i="3" s="1"/>
  <c r="H982" i="3"/>
  <c r="J982" i="3" s="1"/>
  <c r="H985" i="3"/>
  <c r="N985" i="3" s="1"/>
  <c r="H987" i="3"/>
  <c r="J987" i="3" s="1"/>
  <c r="H989" i="3"/>
  <c r="J989" i="3" s="1"/>
  <c r="H991" i="3"/>
  <c r="J991" i="3" s="1"/>
  <c r="H993" i="3"/>
  <c r="N993" i="3" s="1"/>
  <c r="H997" i="3"/>
  <c r="J997" i="3" s="1"/>
  <c r="H998" i="3"/>
  <c r="J998" i="3" s="1"/>
  <c r="H999" i="3"/>
  <c r="J999" i="3" s="1"/>
  <c r="H1001" i="3"/>
  <c r="J1001" i="3" s="1"/>
  <c r="H1003" i="3"/>
  <c r="J1003" i="3" s="1"/>
  <c r="H1005" i="3"/>
  <c r="H1007" i="3"/>
  <c r="J1007" i="3" s="1"/>
  <c r="H1010" i="3"/>
  <c r="J1010" i="3" s="1"/>
  <c r="H1012" i="3"/>
  <c r="H1014" i="3"/>
  <c r="H1017" i="3"/>
  <c r="N1017" i="3" s="1"/>
  <c r="H1020" i="3"/>
  <c r="J1020" i="3" s="1"/>
  <c r="H1023" i="3"/>
  <c r="N1023" i="3" s="1"/>
  <c r="H1025" i="3"/>
  <c r="J1025" i="3" s="1"/>
  <c r="H1027" i="3"/>
  <c r="J1027" i="3" s="1"/>
  <c r="H1029" i="3"/>
  <c r="H1031" i="3"/>
  <c r="J1031" i="3" s="1"/>
  <c r="H1034" i="3"/>
  <c r="J1034" i="3" s="1"/>
  <c r="H1036" i="3"/>
  <c r="H1038" i="3"/>
  <c r="H1041" i="3"/>
  <c r="H1043" i="3"/>
  <c r="H1045" i="3"/>
  <c r="H1047" i="3"/>
  <c r="H1049" i="3"/>
  <c r="H1052" i="3"/>
  <c r="H1054" i="3"/>
  <c r="H1057" i="3"/>
  <c r="H1059" i="3"/>
  <c r="H1061" i="3"/>
  <c r="N1061" i="3" s="1"/>
  <c r="H1063" i="3"/>
  <c r="H1066" i="3"/>
  <c r="N1066" i="3" s="1"/>
  <c r="H1068" i="3"/>
  <c r="H1070" i="3"/>
  <c r="H1073" i="3"/>
  <c r="J1073" i="3" s="1"/>
  <c r="J1072" i="3" s="1"/>
  <c r="B81" i="2" s="1"/>
  <c r="H1076" i="3"/>
  <c r="H1079" i="3"/>
  <c r="H1080" i="3"/>
  <c r="J1080" i="3" s="1"/>
  <c r="H1081" i="3"/>
  <c r="N1081" i="3" s="1"/>
  <c r="H1084" i="3"/>
  <c r="N1084" i="3" s="1"/>
  <c r="N1083" i="3" s="1"/>
  <c r="H1088" i="3"/>
  <c r="N1088" i="3" s="1"/>
  <c r="H1090" i="3"/>
  <c r="H1092" i="3"/>
  <c r="J1092" i="3" s="1"/>
  <c r="H1094" i="3"/>
  <c r="N1094" i="3" s="1"/>
  <c r="H1096" i="3"/>
  <c r="J1096" i="3" s="1"/>
  <c r="H1098" i="3"/>
  <c r="H1102" i="3"/>
  <c r="H1105" i="3"/>
  <c r="N1105" i="3" s="1"/>
  <c r="H1107" i="3"/>
  <c r="J1107" i="3" s="1"/>
  <c r="H1111" i="3"/>
  <c r="N1111" i="3" s="1"/>
  <c r="H1114" i="3"/>
  <c r="N1114" i="3" s="1"/>
  <c r="H1116" i="3"/>
  <c r="N1116" i="3" s="1"/>
  <c r="H1118" i="3"/>
  <c r="N1118" i="3" s="1"/>
  <c r="H1120" i="3"/>
  <c r="N1120" i="3" s="1"/>
  <c r="H1123" i="3"/>
  <c r="N1123" i="3" s="1"/>
  <c r="H1126" i="3"/>
  <c r="H1133" i="3"/>
  <c r="N1133" i="3" s="1"/>
  <c r="H1135" i="3"/>
  <c r="H1139" i="3"/>
  <c r="N1139" i="3" s="1"/>
  <c r="H1141" i="3"/>
  <c r="H1143" i="3"/>
  <c r="N1143" i="3" s="1"/>
  <c r="H1145" i="3"/>
  <c r="H1147" i="3"/>
  <c r="N1147" i="3" s="1"/>
  <c r="H1149" i="3"/>
  <c r="H1154" i="3"/>
  <c r="N1154" i="3" s="1"/>
  <c r="H1156" i="3"/>
  <c r="H1159" i="3"/>
  <c r="H1166" i="3"/>
  <c r="H1169" i="3"/>
  <c r="H1171" i="3"/>
  <c r="H1173" i="3"/>
  <c r="N1173" i="3" s="1"/>
  <c r="H1175" i="3"/>
  <c r="H1177" i="3"/>
  <c r="N1177" i="3" s="1"/>
  <c r="H1181" i="3"/>
  <c r="H1183" i="3"/>
  <c r="H1185" i="3"/>
  <c r="H1187" i="3"/>
  <c r="H1189" i="3"/>
  <c r="H1191" i="3"/>
  <c r="H1193" i="3"/>
  <c r="H1196" i="3"/>
  <c r="N1196" i="3" s="1"/>
  <c r="H1198" i="3"/>
  <c r="J1198" i="3" s="1"/>
  <c r="H1200" i="3"/>
  <c r="N1200" i="3" s="1"/>
  <c r="H1202" i="3"/>
  <c r="J1202" i="3" s="1"/>
  <c r="H1204" i="3"/>
  <c r="N1204" i="3" s="1"/>
  <c r="H1206" i="3"/>
  <c r="N1206" i="3" s="1"/>
  <c r="H1208" i="3"/>
  <c r="N1208" i="3" s="1"/>
  <c r="H1210" i="3"/>
  <c r="J1210" i="3" s="1"/>
  <c r="H1212" i="3"/>
  <c r="N1212" i="3" s="1"/>
  <c r="H1214" i="3"/>
  <c r="N1214" i="3" s="1"/>
  <c r="H1216" i="3"/>
  <c r="N1216" i="3" s="1"/>
  <c r="H1218" i="3"/>
  <c r="J1218" i="3" s="1"/>
  <c r="H1220" i="3"/>
  <c r="N1220" i="3" s="1"/>
  <c r="H1222" i="3"/>
  <c r="H1224" i="3"/>
  <c r="N1224" i="3" s="1"/>
  <c r="H1226" i="3"/>
  <c r="H1229" i="3"/>
  <c r="H1231" i="3"/>
  <c r="J1231" i="3" s="1"/>
  <c r="H1233" i="3"/>
  <c r="N1233" i="3" s="1"/>
  <c r="H1235" i="3"/>
  <c r="H1237" i="3"/>
  <c r="N1237" i="3" s="1"/>
  <c r="H1239" i="3"/>
  <c r="H1241" i="3"/>
  <c r="H1243" i="3"/>
  <c r="J1243" i="3" s="1"/>
  <c r="H1245" i="3"/>
  <c r="N1245" i="3" s="1"/>
  <c r="H1247" i="3"/>
  <c r="H1249" i="3"/>
  <c r="H1250" i="3"/>
  <c r="H1252" i="3"/>
  <c r="H1254" i="3"/>
  <c r="H1256" i="3"/>
  <c r="H1258" i="3"/>
  <c r="H1260" i="3"/>
  <c r="H1262" i="3"/>
  <c r="H1264" i="3"/>
  <c r="H1266" i="3"/>
  <c r="H1268" i="3"/>
  <c r="H1270" i="3"/>
  <c r="H1272" i="3"/>
  <c r="J1272" i="3" s="1"/>
  <c r="H1274" i="3"/>
  <c r="H1277" i="3"/>
  <c r="J1277" i="3" s="1"/>
  <c r="H1279" i="3"/>
  <c r="H1281" i="3"/>
  <c r="H1282" i="3"/>
  <c r="H1285" i="3"/>
  <c r="N1285" i="3" s="1"/>
  <c r="H1287" i="3"/>
  <c r="N1287" i="3" s="1"/>
  <c r="H1289" i="3"/>
  <c r="N1289" i="3" s="1"/>
  <c r="H1291" i="3"/>
  <c r="N1291" i="3" s="1"/>
  <c r="H1294" i="3"/>
  <c r="H1296" i="3"/>
  <c r="H1298" i="3"/>
  <c r="H1301" i="3"/>
  <c r="N1301" i="3" s="1"/>
  <c r="H1303" i="3"/>
  <c r="H1305" i="3"/>
  <c r="N1305" i="3" s="1"/>
  <c r="H1307" i="3"/>
  <c r="H1310" i="3"/>
  <c r="H1312" i="3"/>
  <c r="N1312" i="3" s="1"/>
  <c r="H1314" i="3"/>
  <c r="H1316" i="3"/>
  <c r="N1316" i="3" s="1"/>
  <c r="H1318" i="3"/>
  <c r="J1318" i="3" s="1"/>
  <c r="H1320" i="3"/>
  <c r="N1320" i="3" s="1"/>
  <c r="H1323" i="3"/>
  <c r="H1325" i="3"/>
  <c r="H1330" i="3"/>
  <c r="J1330" i="3" s="1"/>
  <c r="H1332" i="3"/>
  <c r="H1341" i="3"/>
  <c r="H1343" i="3"/>
  <c r="J1343" i="3" s="1"/>
  <c r="H1347" i="3"/>
  <c r="N1347" i="3" s="1"/>
  <c r="H1355" i="3"/>
  <c r="N1355" i="3" s="1"/>
  <c r="H1361" i="3"/>
  <c r="N1361" i="3" s="1"/>
  <c r="H1362" i="3"/>
  <c r="N1362" i="3" s="1"/>
  <c r="H1363" i="3"/>
  <c r="L1363" i="3" s="1"/>
  <c r="H1364" i="3"/>
  <c r="N1364" i="3" s="1"/>
  <c r="H1365" i="3"/>
  <c r="J1365" i="3" s="1"/>
  <c r="H1366" i="3"/>
  <c r="N1366" i="3" s="1"/>
  <c r="J926" i="3" l="1"/>
  <c r="L926" i="3"/>
  <c r="N916" i="3"/>
  <c r="J985" i="3"/>
  <c r="N997" i="3"/>
  <c r="N956" i="3"/>
  <c r="N849" i="3"/>
  <c r="L985" i="3"/>
  <c r="J648" i="3"/>
  <c r="N1003" i="3"/>
  <c r="N1318" i="3"/>
  <c r="J876" i="3"/>
  <c r="L16" i="3"/>
  <c r="N166" i="3"/>
  <c r="N53" i="3"/>
  <c r="N12" i="3"/>
  <c r="N1343" i="3"/>
  <c r="J388" i="3"/>
  <c r="J376" i="3"/>
  <c r="L1355" i="3"/>
  <c r="J1323" i="3"/>
  <c r="J1187" i="3"/>
  <c r="J1116" i="3"/>
  <c r="N1080" i="3"/>
  <c r="N1073" i="3"/>
  <c r="N1072" i="3" s="1"/>
  <c r="J958" i="3"/>
  <c r="J1233" i="3"/>
  <c r="J1120" i="3"/>
  <c r="N1038" i="3"/>
  <c r="J1023" i="3"/>
  <c r="J847" i="3"/>
  <c r="N831" i="3"/>
  <c r="J603" i="3"/>
  <c r="J307" i="3"/>
  <c r="L174" i="3"/>
  <c r="L166" i="3"/>
  <c r="N16" i="3"/>
  <c r="L902" i="3"/>
  <c r="J884" i="3"/>
  <c r="J878" i="3"/>
  <c r="L807" i="3"/>
  <c r="L781" i="3"/>
  <c r="J751" i="3"/>
  <c r="L616" i="3"/>
  <c r="N332" i="3"/>
  <c r="N227" i="3"/>
  <c r="J221" i="3"/>
  <c r="N185" i="3"/>
  <c r="J174" i="3"/>
  <c r="L12" i="3"/>
  <c r="L185" i="3"/>
  <c r="L111" i="3"/>
  <c r="L53" i="3"/>
  <c r="N27" i="3"/>
  <c r="N21" i="3"/>
  <c r="N8" i="3"/>
  <c r="L228" i="3"/>
  <c r="L39" i="3"/>
  <c r="L27" i="3"/>
  <c r="L21" i="3"/>
  <c r="L8" i="3"/>
  <c r="N489" i="3"/>
  <c r="N291" i="3"/>
  <c r="N290" i="3" s="1"/>
  <c r="N259" i="3"/>
  <c r="J39" i="3"/>
  <c r="N799" i="3"/>
  <c r="N665" i="3"/>
  <c r="N258" i="3"/>
  <c r="J1084" i="3"/>
  <c r="J1083" i="3" s="1"/>
  <c r="B84" i="2" s="1"/>
  <c r="J1057" i="3"/>
  <c r="N1034" i="3"/>
  <c r="J1012" i="3"/>
  <c r="I1014" i="3" s="1"/>
  <c r="J1014" i="3" s="1"/>
  <c r="J1009" i="3" s="1"/>
  <c r="B78" i="2" s="1"/>
  <c r="L811" i="3"/>
  <c r="J799" i="3"/>
  <c r="J646" i="3"/>
  <c r="L611" i="3"/>
  <c r="N596" i="3"/>
  <c r="J495" i="3"/>
  <c r="L258" i="3"/>
  <c r="L249" i="3"/>
  <c r="N196" i="3"/>
  <c r="L138" i="3"/>
  <c r="N66" i="3"/>
  <c r="N41" i="3"/>
  <c r="N356" i="3"/>
  <c r="J1279" i="3"/>
  <c r="N1235" i="3"/>
  <c r="N1096" i="3"/>
  <c r="N1057" i="3"/>
  <c r="N1025" i="3"/>
  <c r="N1020" i="3"/>
  <c r="N1012" i="3"/>
  <c r="L965" i="3"/>
  <c r="N960" i="3"/>
  <c r="L829" i="3"/>
  <c r="L821" i="3"/>
  <c r="N751" i="3"/>
  <c r="N646" i="3"/>
  <c r="N587" i="3"/>
  <c r="J559" i="3"/>
  <c r="N486" i="3"/>
  <c r="N420" i="3"/>
  <c r="N388" i="3"/>
  <c r="J291" i="3"/>
  <c r="J290" i="3" s="1"/>
  <c r="B22" i="2" s="1"/>
  <c r="J259" i="3"/>
  <c r="L210" i="3"/>
  <c r="N821" i="3"/>
  <c r="J1262" i="3"/>
  <c r="J1235" i="3"/>
  <c r="J1214" i="3"/>
  <c r="J1183" i="3"/>
  <c r="J1081" i="3"/>
  <c r="N976" i="3"/>
  <c r="J965" i="3"/>
  <c r="J962" i="3" s="1"/>
  <c r="B74" i="2" s="1"/>
  <c r="N922" i="3"/>
  <c r="N876" i="3"/>
  <c r="N872" i="3"/>
  <c r="L847" i="3"/>
  <c r="J829" i="3"/>
  <c r="N823" i="3"/>
  <c r="N648" i="3"/>
  <c r="N592" i="3"/>
  <c r="N578" i="3"/>
  <c r="J562" i="3"/>
  <c r="J420" i="3"/>
  <c r="N384" i="3"/>
  <c r="N380" i="3"/>
  <c r="N372" i="3"/>
  <c r="L267" i="3"/>
  <c r="N223" i="3"/>
  <c r="J210" i="3"/>
  <c r="N176" i="3"/>
  <c r="L81" i="3"/>
  <c r="J1332" i="3"/>
  <c r="N1332" i="3"/>
  <c r="N1145" i="3"/>
  <c r="J1145" i="3"/>
  <c r="N948" i="3"/>
  <c r="N931" i="3"/>
  <c r="J931" i="3"/>
  <c r="N928" i="3"/>
  <c r="L928" i="3"/>
  <c r="L819" i="3"/>
  <c r="J819" i="3"/>
  <c r="J708" i="3"/>
  <c r="N708" i="3"/>
  <c r="J618" i="3"/>
  <c r="N618" i="3"/>
  <c r="J601" i="3"/>
  <c r="N601" i="3"/>
  <c r="J505" i="3"/>
  <c r="J477" i="3"/>
  <c r="N477" i="3"/>
  <c r="N412" i="3"/>
  <c r="J400" i="3"/>
  <c r="N400" i="3"/>
  <c r="J338" i="3"/>
  <c r="J261" i="3"/>
  <c r="L261" i="3"/>
  <c r="L164" i="3"/>
  <c r="N164" i="3"/>
  <c r="J54" i="3"/>
  <c r="N54" i="3"/>
  <c r="J42" i="3"/>
  <c r="L42" i="3"/>
  <c r="N42" i="3"/>
  <c r="N1284" i="3"/>
  <c r="N1277" i="3"/>
  <c r="N1272" i="3"/>
  <c r="N1249" i="3"/>
  <c r="J1249" i="3"/>
  <c r="N1229" i="3"/>
  <c r="J1229" i="3"/>
  <c r="N1210" i="3"/>
  <c r="J1189" i="3"/>
  <c r="N1189" i="3"/>
  <c r="J1301" i="3"/>
  <c r="J1294" i="3"/>
  <c r="J1289" i="3"/>
  <c r="J1266" i="3"/>
  <c r="J1250" i="3"/>
  <c r="N1193" i="3"/>
  <c r="J1173" i="3"/>
  <c r="J1166" i="3"/>
  <c r="N1135" i="3"/>
  <c r="J1066" i="3"/>
  <c r="J1061" i="3"/>
  <c r="N1027" i="3"/>
  <c r="J1017" i="3"/>
  <c r="N1007" i="3"/>
  <c r="J993" i="3"/>
  <c r="N989" i="3"/>
  <c r="L989" i="3"/>
  <c r="N969" i="3"/>
  <c r="L969" i="3"/>
  <c r="J948" i="3"/>
  <c r="L935" i="3"/>
  <c r="N930" i="3"/>
  <c r="J909" i="3"/>
  <c r="J908" i="3" s="1"/>
  <c r="N909" i="3"/>
  <c r="N895" i="3"/>
  <c r="J853" i="3"/>
  <c r="N853" i="3"/>
  <c r="N737" i="3"/>
  <c r="N662" i="3"/>
  <c r="N636" i="3"/>
  <c r="J628" i="3"/>
  <c r="L628" i="3"/>
  <c r="J605" i="3"/>
  <c r="N605" i="3"/>
  <c r="N585" i="3"/>
  <c r="J585" i="3"/>
  <c r="J515" i="3"/>
  <c r="J510" i="3" s="1"/>
  <c r="B32" i="2" s="1"/>
  <c r="J492" i="3"/>
  <c r="N492" i="3"/>
  <c r="J186" i="3"/>
  <c r="N186" i="3"/>
  <c r="N184" i="3"/>
  <c r="N61" i="3"/>
  <c r="J1305" i="3"/>
  <c r="J1298" i="3"/>
  <c r="J1256" i="3"/>
  <c r="N1256" i="3"/>
  <c r="N1231" i="3"/>
  <c r="N1198" i="3"/>
  <c r="J1177" i="3"/>
  <c r="J1171" i="3"/>
  <c r="J1135" i="3"/>
  <c r="J1111" i="3"/>
  <c r="J1102" i="3"/>
  <c r="N1102" i="3"/>
  <c r="N1043" i="3"/>
  <c r="J1043" i="3"/>
  <c r="N1031" i="3"/>
  <c r="N998" i="3"/>
  <c r="N978" i="3"/>
  <c r="L978" i="3"/>
  <c r="N973" i="3"/>
  <c r="N954" i="3"/>
  <c r="J954" i="3"/>
  <c r="J953" i="3" s="1"/>
  <c r="B73" i="2" s="1"/>
  <c r="J939" i="3"/>
  <c r="J935" i="3"/>
  <c r="N913" i="3"/>
  <c r="L913" i="3"/>
  <c r="J874" i="3"/>
  <c r="L789" i="3"/>
  <c r="L777" i="3"/>
  <c r="L768" i="3"/>
  <c r="N712" i="3"/>
  <c r="N663" i="3"/>
  <c r="L644" i="3"/>
  <c r="N644" i="3"/>
  <c r="N608" i="3"/>
  <c r="J575" i="3"/>
  <c r="J573" i="3" s="1"/>
  <c r="B38" i="2" s="1"/>
  <c r="J567" i="3"/>
  <c r="N567" i="3"/>
  <c r="J551" i="3"/>
  <c r="N537" i="3"/>
  <c r="J537" i="3"/>
  <c r="L537" i="3"/>
  <c r="J503" i="3"/>
  <c r="N483" i="3"/>
  <c r="N392" i="3"/>
  <c r="J334" i="3"/>
  <c r="N334" i="3"/>
  <c r="J270" i="3"/>
  <c r="N270" i="3"/>
  <c r="L162" i="3"/>
  <c r="N162" i="3"/>
  <c r="J49" i="3"/>
  <c r="L49" i="3"/>
  <c r="N44" i="3"/>
  <c r="J1260" i="3"/>
  <c r="N1260" i="3"/>
  <c r="N1241" i="3"/>
  <c r="J1241" i="3"/>
  <c r="J1222" i="3"/>
  <c r="N1141" i="3"/>
  <c r="J1141" i="3"/>
  <c r="J1105" i="3"/>
  <c r="N1047" i="3"/>
  <c r="J1047" i="3"/>
  <c r="N1005" i="3"/>
  <c r="J1005" i="3"/>
  <c r="J996" i="3" s="1"/>
  <c r="B77" i="2" s="1"/>
  <c r="N1001" i="3"/>
  <c r="N982" i="3"/>
  <c r="L982" i="3"/>
  <c r="N924" i="3"/>
  <c r="L924" i="3"/>
  <c r="J851" i="3"/>
  <c r="L851" i="3"/>
  <c r="L797" i="3"/>
  <c r="N797" i="3"/>
  <c r="N725" i="3"/>
  <c r="L631" i="3"/>
  <c r="J631" i="3"/>
  <c r="N631" i="3"/>
  <c r="N580" i="3"/>
  <c r="J580" i="3"/>
  <c r="J560" i="3"/>
  <c r="L560" i="3"/>
  <c r="J557" i="3"/>
  <c r="N557" i="3"/>
  <c r="N468" i="3"/>
  <c r="N396" i="3"/>
  <c r="J346" i="3"/>
  <c r="N305" i="3"/>
  <c r="N232" i="3"/>
  <c r="L232" i="3"/>
  <c r="N134" i="3"/>
  <c r="L134" i="3"/>
  <c r="N668" i="3"/>
  <c r="N661" i="3"/>
  <c r="J616" i="3"/>
  <c r="J611" i="3"/>
  <c r="J589" i="3"/>
  <c r="J566" i="3"/>
  <c r="J549" i="3"/>
  <c r="N543" i="3"/>
  <c r="J489" i="3"/>
  <c r="J342" i="3"/>
  <c r="J332" i="3"/>
  <c r="J328" i="3"/>
  <c r="J303" i="3"/>
  <c r="J299" i="3"/>
  <c r="J1314" i="3"/>
  <c r="N1070" i="3"/>
  <c r="J1303" i="3"/>
  <c r="J1285" i="3"/>
  <c r="J1252" i="3"/>
  <c r="N1252" i="3"/>
  <c r="J1245" i="3"/>
  <c r="J1175" i="3"/>
  <c r="L1365" i="3"/>
  <c r="J1363" i="3"/>
  <c r="J1361" i="3"/>
  <c r="N1314" i="3"/>
  <c r="N1310" i="3"/>
  <c r="J1296" i="3"/>
  <c r="N1296" i="3"/>
  <c r="J1274" i="3"/>
  <c r="J1270" i="3"/>
  <c r="J1258" i="3"/>
  <c r="J1254" i="3"/>
  <c r="J1247" i="3"/>
  <c r="J1239" i="3"/>
  <c r="J1185" i="3"/>
  <c r="N1185" i="3"/>
  <c r="J1181" i="3"/>
  <c r="N1181" i="3"/>
  <c r="J1169" i="3"/>
  <c r="N1169" i="3"/>
  <c r="J1159" i="3"/>
  <c r="N1159" i="3"/>
  <c r="N1098" i="3"/>
  <c r="N1079" i="3"/>
  <c r="J1079" i="3"/>
  <c r="J1029" i="3"/>
  <c r="N1029" i="3"/>
  <c r="J1341" i="3"/>
  <c r="N1202" i="3"/>
  <c r="N1156" i="3"/>
  <c r="N1126" i="3"/>
  <c r="J1126" i="3"/>
  <c r="J1268" i="3"/>
  <c r="N1268" i="3"/>
  <c r="J1191" i="3"/>
  <c r="N1090" i="3"/>
  <c r="J1090" i="3"/>
  <c r="N1036" i="3"/>
  <c r="J1036" i="3"/>
  <c r="J1281" i="3"/>
  <c r="N1281" i="3"/>
  <c r="J1264" i="3"/>
  <c r="N1264" i="3"/>
  <c r="J1237" i="3"/>
  <c r="J1206" i="3"/>
  <c r="N1365" i="3"/>
  <c r="N1363" i="3"/>
  <c r="L1361" i="3"/>
  <c r="J1355" i="3"/>
  <c r="J1325" i="3"/>
  <c r="N1325" i="3"/>
  <c r="J1310" i="3"/>
  <c r="N1149" i="3"/>
  <c r="J1149" i="3"/>
  <c r="N1052" i="3"/>
  <c r="J1052" i="3"/>
  <c r="N1346" i="3"/>
  <c r="N999" i="3"/>
  <c r="L993" i="3"/>
  <c r="N980" i="3"/>
  <c r="J975" i="3"/>
  <c r="J972" i="3" s="1"/>
  <c r="B75" i="2" s="1"/>
  <c r="L958" i="3"/>
  <c r="J942" i="3"/>
  <c r="L939" i="3"/>
  <c r="L931" i="3"/>
  <c r="N926" i="3"/>
  <c r="J920" i="3"/>
  <c r="N902" i="3"/>
  <c r="N901" i="3" s="1"/>
  <c r="J897" i="3"/>
  <c r="J894" i="3" s="1"/>
  <c r="B66" i="2" s="1"/>
  <c r="J882" i="3"/>
  <c r="J880" i="3"/>
  <c r="J861" i="3"/>
  <c r="J843" i="3"/>
  <c r="L837" i="3"/>
  <c r="J825" i="3"/>
  <c r="N819" i="3"/>
  <c r="L817" i="3"/>
  <c r="N817" i="3"/>
  <c r="N865" i="3"/>
  <c r="J845" i="3"/>
  <c r="N845" i="3"/>
  <c r="J827" i="3"/>
  <c r="N827" i="3"/>
  <c r="N803" i="3"/>
  <c r="L803" i="3"/>
  <c r="L795" i="3"/>
  <c r="N795" i="3"/>
  <c r="N942" i="3"/>
  <c r="N880" i="3"/>
  <c r="L815" i="3"/>
  <c r="J815" i="3"/>
  <c r="N785" i="3"/>
  <c r="L785" i="3"/>
  <c r="L975" i="3"/>
  <c r="L920" i="3"/>
  <c r="J858" i="3"/>
  <c r="N843" i="3"/>
  <c r="L841" i="3"/>
  <c r="J841" i="3"/>
  <c r="N825" i="3"/>
  <c r="J737" i="3"/>
  <c r="J725" i="3"/>
  <c r="J668" i="3"/>
  <c r="J663" i="3"/>
  <c r="J661" i="3"/>
  <c r="N649" i="3"/>
  <c r="J644" i="3"/>
  <c r="N625" i="3"/>
  <c r="N553" i="3"/>
  <c r="J539" i="3"/>
  <c r="N539" i="3"/>
  <c r="J448" i="3"/>
  <c r="J425" i="3"/>
  <c r="N330" i="3"/>
  <c r="J251" i="3"/>
  <c r="L251" i="3"/>
  <c r="J206" i="3"/>
  <c r="L206" i="3"/>
  <c r="L158" i="3"/>
  <c r="N158" i="3"/>
  <c r="J91" i="3"/>
  <c r="N91" i="3"/>
  <c r="J48" i="3"/>
  <c r="N48" i="3"/>
  <c r="N721" i="3"/>
  <c r="N650" i="3"/>
  <c r="L649" i="3"/>
  <c r="L625" i="3"/>
  <c r="L606" i="3"/>
  <c r="N575" i="3"/>
  <c r="N564" i="3"/>
  <c r="L553" i="3"/>
  <c r="L541" i="3"/>
  <c r="J497" i="3"/>
  <c r="N497" i="3"/>
  <c r="N460" i="3"/>
  <c r="N454" i="3"/>
  <c r="N439" i="3"/>
  <c r="N434" i="3"/>
  <c r="N422" i="3"/>
  <c r="N368" i="3"/>
  <c r="N364" i="3"/>
  <c r="N314" i="3"/>
  <c r="N312" i="3"/>
  <c r="N301" i="3"/>
  <c r="J283" i="3"/>
  <c r="J281" i="3" s="1"/>
  <c r="B20" i="2" s="1"/>
  <c r="N276" i="3"/>
  <c r="N245" i="3"/>
  <c r="J245" i="3"/>
  <c r="L245" i="3"/>
  <c r="L170" i="3"/>
  <c r="N170" i="3"/>
  <c r="J160" i="3"/>
  <c r="N160" i="3"/>
  <c r="N149" i="3"/>
  <c r="L149" i="3"/>
  <c r="J95" i="3"/>
  <c r="N95" i="3"/>
  <c r="L35" i="3"/>
  <c r="N35" i="3"/>
  <c r="N727" i="3"/>
  <c r="N723" i="3"/>
  <c r="J721" i="3"/>
  <c r="L657" i="3"/>
  <c r="J650" i="3"/>
  <c r="L640" i="3"/>
  <c r="N614" i="3"/>
  <c r="J606" i="3"/>
  <c r="L603" i="3"/>
  <c r="J594" i="3"/>
  <c r="N582" i="3"/>
  <c r="N571" i="3"/>
  <c r="N570" i="3" s="1"/>
  <c r="L564" i="3"/>
  <c r="N560" i="3"/>
  <c r="J555" i="3"/>
  <c r="L549" i="3"/>
  <c r="N545" i="3"/>
  <c r="L545" i="3"/>
  <c r="J541" i="3"/>
  <c r="N515" i="3"/>
  <c r="J454" i="3"/>
  <c r="J450" i="3"/>
  <c r="J434" i="3"/>
  <c r="J427" i="3"/>
  <c r="N408" i="3"/>
  <c r="J364" i="3"/>
  <c r="J360" i="3"/>
  <c r="N350" i="3"/>
  <c r="N346" i="3"/>
  <c r="N326" i="3"/>
  <c r="J301" i="3"/>
  <c r="J286" i="3"/>
  <c r="N282" i="3"/>
  <c r="N281" i="3" s="1"/>
  <c r="J273" i="3"/>
  <c r="J263" i="3"/>
  <c r="J257" i="3"/>
  <c r="N236" i="3"/>
  <c r="J236" i="3"/>
  <c r="L208" i="3"/>
  <c r="N208" i="3"/>
  <c r="J172" i="3"/>
  <c r="N172" i="3"/>
  <c r="L153" i="3"/>
  <c r="L107" i="3"/>
  <c r="J99" i="3"/>
  <c r="N99" i="3"/>
  <c r="L87" i="3"/>
  <c r="N87" i="3"/>
  <c r="N51" i="3"/>
  <c r="J46" i="3"/>
  <c r="L46" i="3"/>
  <c r="J37" i="3"/>
  <c r="N37" i="3"/>
  <c r="J507" i="3"/>
  <c r="N507" i="3"/>
  <c r="J309" i="3"/>
  <c r="J247" i="3"/>
  <c r="N247" i="3"/>
  <c r="J242" i="3"/>
  <c r="L242" i="3"/>
  <c r="N242" i="3"/>
  <c r="J218" i="3"/>
  <c r="L218" i="3"/>
  <c r="L203" i="3"/>
  <c r="N203" i="3"/>
  <c r="N194" i="3"/>
  <c r="J194" i="3"/>
  <c r="L182" i="3"/>
  <c r="N182" i="3"/>
  <c r="J178" i="3"/>
  <c r="L178" i="3"/>
  <c r="N129" i="3"/>
  <c r="L129" i="3"/>
  <c r="N77" i="3"/>
  <c r="L77" i="3"/>
  <c r="L234" i="3"/>
  <c r="N230" i="3"/>
  <c r="J228" i="3"/>
  <c r="L227" i="3"/>
  <c r="N200" i="3"/>
  <c r="L192" i="3"/>
  <c r="N180" i="3"/>
  <c r="N168" i="3"/>
  <c r="N157" i="3"/>
  <c r="L143" i="3"/>
  <c r="L120" i="3"/>
  <c r="N85" i="3"/>
  <c r="L72" i="3"/>
  <c r="L66" i="3"/>
  <c r="L61" i="3"/>
  <c r="N33" i="3"/>
  <c r="J84" i="3"/>
  <c r="B11" i="2" s="1"/>
  <c r="L1366" i="3"/>
  <c r="L1364" i="3"/>
  <c r="L1362" i="3"/>
  <c r="L1347" i="3"/>
  <c r="N1341" i="3"/>
  <c r="N1330" i="3"/>
  <c r="N1323" i="3"/>
  <c r="N1307" i="3"/>
  <c r="N1303" i="3"/>
  <c r="N1298" i="3"/>
  <c r="N1294" i="3"/>
  <c r="N1282" i="3"/>
  <c r="N1279" i="3"/>
  <c r="N1274" i="3"/>
  <c r="N1270" i="3"/>
  <c r="N1266" i="3"/>
  <c r="N1262" i="3"/>
  <c r="N1258" i="3"/>
  <c r="N1254" i="3"/>
  <c r="N1250" i="3"/>
  <c r="N1247" i="3"/>
  <c r="N1243" i="3"/>
  <c r="N1239" i="3"/>
  <c r="N1191" i="3"/>
  <c r="N1187" i="3"/>
  <c r="N1183" i="3"/>
  <c r="N1175" i="3"/>
  <c r="N1171" i="3"/>
  <c r="N1166" i="3"/>
  <c r="J1098" i="3"/>
  <c r="N1092" i="3"/>
  <c r="J1068" i="3"/>
  <c r="N1068" i="3"/>
  <c r="J1059" i="3"/>
  <c r="N1059" i="3"/>
  <c r="J1049" i="3"/>
  <c r="N1049" i="3"/>
  <c r="J1041" i="3"/>
  <c r="N1041" i="3"/>
  <c r="J1366" i="3"/>
  <c r="J1364" i="3"/>
  <c r="J1362" i="3"/>
  <c r="J1347" i="3"/>
  <c r="J1316" i="3"/>
  <c r="J1312" i="3"/>
  <c r="J1287" i="3"/>
  <c r="N1226" i="3"/>
  <c r="J1224" i="3"/>
  <c r="N1222" i="3"/>
  <c r="J1220" i="3"/>
  <c r="N1218" i="3"/>
  <c r="J1216" i="3"/>
  <c r="J1212" i="3"/>
  <c r="J1208" i="3"/>
  <c r="J1204" i="3"/>
  <c r="J1200" i="3"/>
  <c r="J1196" i="3"/>
  <c r="J1154" i="3"/>
  <c r="J1147" i="3"/>
  <c r="J1143" i="3"/>
  <c r="J1139" i="3"/>
  <c r="J1133" i="3"/>
  <c r="J1123" i="3"/>
  <c r="J1118" i="3"/>
  <c r="J1114" i="3"/>
  <c r="N1107" i="3"/>
  <c r="J1094" i="3"/>
  <c r="J1076" i="3"/>
  <c r="N1076" i="3"/>
  <c r="N1075" i="3" s="1"/>
  <c r="J1088" i="3"/>
  <c r="J1063" i="3"/>
  <c r="N1063" i="3"/>
  <c r="J1054" i="3"/>
  <c r="N1054" i="3"/>
  <c r="J1045" i="3"/>
  <c r="N1045" i="3"/>
  <c r="N1014" i="3"/>
  <c r="N1010" i="3"/>
  <c r="N991" i="3"/>
  <c r="N987" i="3"/>
  <c r="L980" i="3"/>
  <c r="L976" i="3"/>
  <c r="L973" i="3"/>
  <c r="N967" i="3"/>
  <c r="N963" i="3"/>
  <c r="L960" i="3"/>
  <c r="L956" i="3"/>
  <c r="N950" i="3"/>
  <c r="N944" i="3"/>
  <c r="N941" i="3"/>
  <c r="N937" i="3"/>
  <c r="L930" i="3"/>
  <c r="L922" i="3"/>
  <c r="L916" i="3"/>
  <c r="N911" i="3"/>
  <c r="J857" i="3"/>
  <c r="N857" i="3"/>
  <c r="J655" i="3"/>
  <c r="L655" i="3"/>
  <c r="N655" i="3"/>
  <c r="N654" i="3" s="1"/>
  <c r="L991" i="3"/>
  <c r="L987" i="3"/>
  <c r="L967" i="3"/>
  <c r="L963" i="3"/>
  <c r="L950" i="3"/>
  <c r="L944" i="3"/>
  <c r="L941" i="3"/>
  <c r="L937" i="3"/>
  <c r="L911" i="3"/>
  <c r="J901" i="3"/>
  <c r="B67" i="2" s="1"/>
  <c r="J890" i="3"/>
  <c r="N890" i="3"/>
  <c r="N887" i="3" s="1"/>
  <c r="J809" i="3"/>
  <c r="L809" i="3"/>
  <c r="N809" i="3"/>
  <c r="J805" i="3"/>
  <c r="L805" i="3"/>
  <c r="N805" i="3"/>
  <c r="N718" i="3"/>
  <c r="J714" i="3"/>
  <c r="N714" i="3"/>
  <c r="J710" i="3"/>
  <c r="N710" i="3"/>
  <c r="J867" i="3"/>
  <c r="N867" i="3"/>
  <c r="J863" i="3"/>
  <c r="N863" i="3"/>
  <c r="J794" i="3"/>
  <c r="B58" i="2" s="1"/>
  <c r="J791" i="3"/>
  <c r="L791" i="3"/>
  <c r="N791" i="3"/>
  <c r="J787" i="3"/>
  <c r="L787" i="3"/>
  <c r="N787" i="3"/>
  <c r="J783" i="3"/>
  <c r="L783" i="3"/>
  <c r="N783" i="3"/>
  <c r="J779" i="3"/>
  <c r="L779" i="3"/>
  <c r="N779" i="3"/>
  <c r="J775" i="3"/>
  <c r="L775" i="3"/>
  <c r="N775" i="3"/>
  <c r="L770" i="3"/>
  <c r="N770" i="3"/>
  <c r="J766" i="3"/>
  <c r="L766" i="3"/>
  <c r="N766" i="3"/>
  <c r="N734" i="3"/>
  <c r="J730" i="3"/>
  <c r="N730" i="3"/>
  <c r="J706" i="3"/>
  <c r="N706" i="3"/>
  <c r="J703" i="3"/>
  <c r="N703" i="3"/>
  <c r="J693" i="3"/>
  <c r="N693" i="3"/>
  <c r="J689" i="3"/>
  <c r="N689" i="3"/>
  <c r="J681" i="3"/>
  <c r="N681" i="3"/>
  <c r="J671" i="3"/>
  <c r="N671" i="3"/>
  <c r="J638" i="3"/>
  <c r="L638" i="3"/>
  <c r="N638" i="3"/>
  <c r="J859" i="3"/>
  <c r="N859" i="3"/>
  <c r="J835" i="3"/>
  <c r="L835" i="3"/>
  <c r="N835" i="3"/>
  <c r="N834" i="3" s="1"/>
  <c r="J888" i="3"/>
  <c r="J869" i="3"/>
  <c r="J865" i="3"/>
  <c r="L853" i="3"/>
  <c r="L849" i="3"/>
  <c r="L845" i="3"/>
  <c r="J837" i="3"/>
  <c r="L831" i="3"/>
  <c r="L827" i="3"/>
  <c r="L823" i="3"/>
  <c r="J811" i="3"/>
  <c r="J807" i="3"/>
  <c r="J803" i="3"/>
  <c r="J789" i="3"/>
  <c r="J785" i="3"/>
  <c r="J781" i="3"/>
  <c r="J777" i="3"/>
  <c r="J768" i="3"/>
  <c r="J732" i="3"/>
  <c r="J716" i="3"/>
  <c r="J712" i="3"/>
  <c r="J705" i="3"/>
  <c r="J698" i="3"/>
  <c r="J691" i="3"/>
  <c r="J685" i="3"/>
  <c r="J676" i="3"/>
  <c r="J657" i="3"/>
  <c r="J640" i="3"/>
  <c r="J636" i="3"/>
  <c r="N634" i="3"/>
  <c r="N897" i="3"/>
  <c r="N894" i="3" s="1"/>
  <c r="N885" i="3"/>
  <c r="N882" i="3"/>
  <c r="N878" i="3"/>
  <c r="N874" i="3"/>
  <c r="L634" i="3"/>
  <c r="J570" i="3"/>
  <c r="B37" i="2" s="1"/>
  <c r="J622" i="3"/>
  <c r="L622" i="3"/>
  <c r="N622" i="3"/>
  <c r="N535" i="3"/>
  <c r="N529" i="3"/>
  <c r="N511" i="3"/>
  <c r="N445" i="3"/>
  <c r="J443" i="3"/>
  <c r="I445" i="3" s="1"/>
  <c r="J445" i="3" s="1"/>
  <c r="N441" i="3"/>
  <c r="N417" i="3"/>
  <c r="J415" i="3"/>
  <c r="N414" i="3"/>
  <c r="J412" i="3"/>
  <c r="N410" i="3"/>
  <c r="J408" i="3"/>
  <c r="N406" i="3"/>
  <c r="J404" i="3"/>
  <c r="N402" i="3"/>
  <c r="N398" i="3"/>
  <c r="N394" i="3"/>
  <c r="N390" i="3"/>
  <c r="N386" i="3"/>
  <c r="N382" i="3"/>
  <c r="N378" i="3"/>
  <c r="N374" i="3"/>
  <c r="N370" i="3"/>
  <c r="N366" i="3"/>
  <c r="N362" i="3"/>
  <c r="N358" i="3"/>
  <c r="N352" i="3"/>
  <c r="N348" i="3"/>
  <c r="N344" i="3"/>
  <c r="N340" i="3"/>
  <c r="N336" i="3"/>
  <c r="N321" i="3"/>
  <c r="J321" i="3"/>
  <c r="N279" i="3"/>
  <c r="J279" i="3"/>
  <c r="J238" i="3"/>
  <c r="L238" i="3"/>
  <c r="N238" i="3"/>
  <c r="L618" i="3"/>
  <c r="L614" i="3"/>
  <c r="L608" i="3"/>
  <c r="L605" i="3"/>
  <c r="L601" i="3"/>
  <c r="N574" i="3"/>
  <c r="L571" i="3"/>
  <c r="L570" i="3" s="1"/>
  <c r="N566" i="3"/>
  <c r="N562" i="3"/>
  <c r="N559" i="3"/>
  <c r="N555" i="3"/>
  <c r="N551" i="3"/>
  <c r="L543" i="3"/>
  <c r="L539" i="3"/>
  <c r="L535" i="3"/>
  <c r="N505" i="3"/>
  <c r="N480" i="3"/>
  <c r="N474" i="3"/>
  <c r="N464" i="3"/>
  <c r="N456" i="3"/>
  <c r="N452" i="3"/>
  <c r="N448" i="3"/>
  <c r="N436" i="3"/>
  <c r="N430" i="3"/>
  <c r="N425" i="3"/>
  <c r="N323" i="3"/>
  <c r="N295" i="3"/>
  <c r="N294" i="3" s="1"/>
  <c r="J295" i="3"/>
  <c r="N317" i="3"/>
  <c r="J317" i="3"/>
  <c r="J319" i="3"/>
  <c r="N319" i="3"/>
  <c r="N287" i="3"/>
  <c r="J287" i="3"/>
  <c r="N265" i="3"/>
  <c r="J265" i="3"/>
  <c r="L265" i="3"/>
  <c r="N240" i="3"/>
  <c r="J240" i="3"/>
  <c r="L240" i="3"/>
  <c r="N225" i="3"/>
  <c r="J225" i="3"/>
  <c r="L225" i="3"/>
  <c r="J93" i="3"/>
  <c r="L93" i="3"/>
  <c r="N93" i="3"/>
  <c r="J18" i="3"/>
  <c r="L18" i="3"/>
  <c r="N18" i="3"/>
  <c r="N288" i="3"/>
  <c r="N286" i="3"/>
  <c r="N267" i="3"/>
  <c r="N263" i="3"/>
  <c r="N257" i="3"/>
  <c r="N251" i="3"/>
  <c r="L236" i="3"/>
  <c r="N234" i="3"/>
  <c r="L223" i="3"/>
  <c r="L221" i="3"/>
  <c r="N218" i="3"/>
  <c r="J208" i="3"/>
  <c r="J200" i="3"/>
  <c r="L196" i="3"/>
  <c r="L194" i="3"/>
  <c r="N192" i="3"/>
  <c r="J79" i="3"/>
  <c r="L79" i="3"/>
  <c r="N79" i="3"/>
  <c r="J75" i="3"/>
  <c r="L75" i="3"/>
  <c r="N75" i="3"/>
  <c r="J70" i="3"/>
  <c r="L70" i="3"/>
  <c r="N70" i="3"/>
  <c r="J14" i="3"/>
  <c r="L14" i="3"/>
  <c r="N14" i="3"/>
  <c r="L216" i="3"/>
  <c r="N213" i="3"/>
  <c r="N204" i="3"/>
  <c r="L190" i="3"/>
  <c r="J151" i="3"/>
  <c r="L151" i="3"/>
  <c r="N151" i="3"/>
  <c r="J145" i="3"/>
  <c r="L145" i="3"/>
  <c r="N145" i="3"/>
  <c r="J139" i="3"/>
  <c r="L139" i="3"/>
  <c r="N139" i="3"/>
  <c r="J136" i="3"/>
  <c r="L136" i="3"/>
  <c r="N136" i="3"/>
  <c r="J131" i="3"/>
  <c r="L131" i="3"/>
  <c r="N131" i="3"/>
  <c r="J124" i="3"/>
  <c r="L124" i="3"/>
  <c r="N124" i="3"/>
  <c r="J116" i="3"/>
  <c r="L116" i="3"/>
  <c r="N116" i="3"/>
  <c r="J109" i="3"/>
  <c r="L109" i="3"/>
  <c r="N109" i="3"/>
  <c r="J103" i="3"/>
  <c r="L103" i="3"/>
  <c r="N103" i="3"/>
  <c r="J63" i="3"/>
  <c r="L63" i="3"/>
  <c r="N63" i="3"/>
  <c r="J10" i="3"/>
  <c r="L10" i="3"/>
  <c r="N10" i="3"/>
  <c r="J249" i="3"/>
  <c r="L247" i="3"/>
  <c r="J232" i="3"/>
  <c r="L230" i="3"/>
  <c r="J216" i="3"/>
  <c r="L213" i="3"/>
  <c r="J204" i="3"/>
  <c r="J190" i="3"/>
  <c r="J97" i="3"/>
  <c r="L97" i="3"/>
  <c r="N97" i="3"/>
  <c r="J58" i="3"/>
  <c r="L58" i="3"/>
  <c r="N58" i="3"/>
  <c r="J24" i="3"/>
  <c r="L24" i="3"/>
  <c r="N24" i="3"/>
  <c r="L186" i="3"/>
  <c r="L184" i="3"/>
  <c r="L180" i="3"/>
  <c r="L176" i="3"/>
  <c r="L172" i="3"/>
  <c r="L168" i="3"/>
  <c r="L160" i="3"/>
  <c r="L157" i="3"/>
  <c r="J153" i="3"/>
  <c r="J149" i="3"/>
  <c r="J143" i="3"/>
  <c r="J138" i="3"/>
  <c r="J134" i="3"/>
  <c r="J129" i="3"/>
  <c r="J120" i="3"/>
  <c r="J111" i="3"/>
  <c r="J107" i="3"/>
  <c r="L85" i="3"/>
  <c r="J81" i="3"/>
  <c r="J77" i="3"/>
  <c r="J72" i="3"/>
  <c r="L54" i="3"/>
  <c r="L51" i="3"/>
  <c r="L48" i="3"/>
  <c r="L44" i="3"/>
  <c r="L41" i="3"/>
  <c r="L37" i="3"/>
  <c r="L33" i="3"/>
  <c r="L908" i="3" l="1"/>
  <c r="I770" i="3"/>
  <c r="J770" i="3" s="1"/>
  <c r="J915" i="3"/>
  <c r="B71" i="2" s="1"/>
  <c r="J1078" i="3"/>
  <c r="B83" i="2" s="1"/>
  <c r="I596" i="3"/>
  <c r="J596" i="3" s="1"/>
  <c r="J577" i="3" s="1"/>
  <c r="B39" i="2" s="1"/>
  <c r="J984" i="3"/>
  <c r="B76" i="2" s="1"/>
  <c r="I417" i="3"/>
  <c r="J417" i="3" s="1"/>
  <c r="J325" i="3" s="1"/>
  <c r="B26" i="2" s="1"/>
  <c r="I892" i="3"/>
  <c r="J892" i="3" s="1"/>
  <c r="J887" i="3" s="1"/>
  <c r="B65" i="2" s="1"/>
  <c r="I885" i="3"/>
  <c r="J885" i="3" s="1"/>
  <c r="J871" i="3" s="1"/>
  <c r="B64" i="2" s="1"/>
  <c r="N1078" i="3"/>
  <c r="I500" i="3"/>
  <c r="J500" i="3" s="1"/>
  <c r="I323" i="3"/>
  <c r="J323" i="3" s="1"/>
  <c r="J316" i="3" s="1"/>
  <c r="B25" i="2" s="1"/>
  <c r="I718" i="3"/>
  <c r="J718" i="3" s="1"/>
  <c r="J670" i="3" s="1"/>
  <c r="B48" i="2" s="1"/>
  <c r="I734" i="3"/>
  <c r="J734" i="3" s="1"/>
  <c r="J729" i="3" s="1"/>
  <c r="B50" i="2" s="1"/>
  <c r="I1226" i="3"/>
  <c r="J1226" i="3" s="1"/>
  <c r="I1070" i="3"/>
  <c r="J1070" i="3" s="1"/>
  <c r="J1040" i="3" s="1"/>
  <c r="B80" i="2" s="1"/>
  <c r="I483" i="3"/>
  <c r="J483" i="3" s="1"/>
  <c r="J447" i="3" s="1"/>
  <c r="B29" i="2" s="1"/>
  <c r="I1320" i="3"/>
  <c r="J1320" i="3" s="1"/>
  <c r="J1309" i="3" s="1"/>
  <c r="B91" i="2" s="1"/>
  <c r="I1193" i="3"/>
  <c r="J1193" i="3" s="1"/>
  <c r="J1158" i="3" s="1"/>
  <c r="B86" i="2" s="1"/>
  <c r="I1038" i="3"/>
  <c r="J1038" i="3" s="1"/>
  <c r="J1016" i="3" s="1"/>
  <c r="B79" i="2" s="1"/>
  <c r="I1307" i="3"/>
  <c r="J1307" i="3" s="1"/>
  <c r="J1293" i="3" s="1"/>
  <c r="B90" i="2" s="1"/>
  <c r="I1156" i="3"/>
  <c r="J1156" i="3" s="1"/>
  <c r="I727" i="3"/>
  <c r="J727" i="3" s="1"/>
  <c r="I1291" i="3"/>
  <c r="J1291" i="3" s="1"/>
  <c r="J1284" i="3" s="1"/>
  <c r="B89" i="2" s="1"/>
  <c r="N736" i="3"/>
  <c r="I1282" i="3"/>
  <c r="J1282" i="3" s="1"/>
  <c r="J1228" i="3" s="1"/>
  <c r="B88" i="2" s="1"/>
  <c r="I436" i="3"/>
  <c r="J436" i="3" s="1"/>
  <c r="J419" i="3" s="1"/>
  <c r="B27" i="2" s="1"/>
  <c r="I314" i="3"/>
  <c r="J314" i="3" s="1"/>
  <c r="J298" i="3" s="1"/>
  <c r="B24" i="2" s="1"/>
  <c r="I276" i="3"/>
  <c r="J276" i="3" s="1"/>
  <c r="J269" i="3" s="1"/>
  <c r="B18" i="2" s="1"/>
  <c r="N1309" i="3"/>
  <c r="N953" i="3"/>
  <c r="J736" i="3"/>
  <c r="B51" i="2" s="1"/>
  <c r="J285" i="3"/>
  <c r="B21" i="2" s="1"/>
  <c r="N189" i="3"/>
  <c r="N534" i="3"/>
  <c r="L654" i="3"/>
  <c r="N660" i="3"/>
  <c r="N577" i="3"/>
  <c r="N972" i="3"/>
  <c r="N573" i="3"/>
  <c r="N199" i="3"/>
  <c r="L834" i="3"/>
  <c r="J548" i="3"/>
  <c r="B36" i="2" s="1"/>
  <c r="J534" i="3"/>
  <c r="L643" i="3"/>
  <c r="J600" i="3"/>
  <c r="B42" i="2" s="1"/>
  <c r="N643" i="3"/>
  <c r="J1322" i="3"/>
  <c r="B92" i="2" s="1"/>
  <c r="L794" i="3"/>
  <c r="J934" i="3"/>
  <c r="B72" i="2" s="1"/>
  <c r="N600" i="3"/>
  <c r="L548" i="3"/>
  <c r="N802" i="3"/>
  <c r="N814" i="3"/>
  <c r="J720" i="3"/>
  <c r="B49" i="2" s="1"/>
  <c r="J643" i="3"/>
  <c r="B45" i="2" s="1"/>
  <c r="J840" i="3"/>
  <c r="B62" i="2" s="1"/>
  <c r="J814" i="3"/>
  <c r="B60" i="2" s="1"/>
  <c r="N621" i="3"/>
  <c r="N915" i="3"/>
  <c r="N1016" i="3"/>
  <c r="N908" i="3"/>
  <c r="L621" i="3"/>
  <c r="N84" i="3"/>
  <c r="N996" i="3"/>
  <c r="J660" i="3"/>
  <c r="B47" i="2" s="1"/>
  <c r="N794" i="3"/>
  <c r="N32" i="3"/>
  <c r="J485" i="3"/>
  <c r="B30" i="2" s="1"/>
  <c r="J156" i="3"/>
  <c r="B13" i="2" s="1"/>
  <c r="N502" i="3"/>
  <c r="L199" i="3"/>
  <c r="L84" i="3"/>
  <c r="N633" i="3"/>
  <c r="N840" i="3"/>
  <c r="N269" i="3"/>
  <c r="J502" i="3"/>
  <c r="B31" i="2" s="1"/>
  <c r="N156" i="3"/>
  <c r="J32" i="3"/>
  <c r="B9" i="2" s="1"/>
  <c r="N485" i="3"/>
  <c r="L256" i="3"/>
  <c r="N962" i="3"/>
  <c r="N1009" i="3"/>
  <c r="L802" i="3"/>
  <c r="L962" i="3"/>
  <c r="N984" i="3"/>
  <c r="N298" i="3"/>
  <c r="N438" i="3"/>
  <c r="L1360" i="3"/>
  <c r="L1359" i="3" s="1"/>
  <c r="L534" i="3"/>
  <c r="N510" i="3"/>
  <c r="L633" i="3"/>
  <c r="L814" i="3"/>
  <c r="L840" i="3"/>
  <c r="N871" i="3"/>
  <c r="N1195" i="3"/>
  <c r="N1360" i="3"/>
  <c r="N1359" i="3" s="1"/>
  <c r="L7" i="3"/>
  <c r="N7" i="3"/>
  <c r="N1158" i="3"/>
  <c r="L90" i="3"/>
  <c r="L934" i="3"/>
  <c r="N419" i="3"/>
  <c r="N548" i="3"/>
  <c r="L600" i="3"/>
  <c r="N1228" i="3"/>
  <c r="N1293" i="3"/>
  <c r="N90" i="3"/>
  <c r="J212" i="3"/>
  <c r="B16" i="2" s="1"/>
  <c r="N316" i="3"/>
  <c r="L32" i="3"/>
  <c r="L156" i="3"/>
  <c r="N57" i="3"/>
  <c r="N325" i="3"/>
  <c r="N774" i="3"/>
  <c r="L984" i="3"/>
  <c r="N934" i="3"/>
  <c r="L953" i="3"/>
  <c r="L972" i="3"/>
  <c r="N720" i="3"/>
  <c r="J90" i="3"/>
  <c r="B12" i="2" s="1"/>
  <c r="J189" i="3"/>
  <c r="B14" i="2" s="1"/>
  <c r="J199" i="3"/>
  <c r="B15" i="2" s="1"/>
  <c r="J256" i="3"/>
  <c r="B17" i="2" s="1"/>
  <c r="J621" i="3"/>
  <c r="B43" i="2" s="1"/>
  <c r="J765" i="3"/>
  <c r="B52" i="2" s="1"/>
  <c r="J1360" i="3"/>
  <c r="L212" i="3"/>
  <c r="N447" i="3"/>
  <c r="J834" i="3"/>
  <c r="B61" i="2" s="1"/>
  <c r="L774" i="3"/>
  <c r="J654" i="3"/>
  <c r="B46" i="2" s="1"/>
  <c r="J856" i="3"/>
  <c r="B63" i="2" s="1"/>
  <c r="N1322" i="3"/>
  <c r="L57" i="3"/>
  <c r="N212" i="3"/>
  <c r="J7" i="3"/>
  <c r="J294" i="3"/>
  <c r="B23" i="2" s="1"/>
  <c r="J278" i="3"/>
  <c r="B19" i="2" s="1"/>
  <c r="J438" i="3"/>
  <c r="B28" i="2" s="1"/>
  <c r="B70" i="2"/>
  <c r="N729" i="3"/>
  <c r="N765" i="3"/>
  <c r="J774" i="3"/>
  <c r="J1087" i="3"/>
  <c r="B85" i="2" s="1"/>
  <c r="N1040" i="3"/>
  <c r="J57" i="3"/>
  <c r="B10" i="2" s="1"/>
  <c r="L189" i="3"/>
  <c r="N256" i="3"/>
  <c r="N285" i="3"/>
  <c r="N278" i="3"/>
  <c r="J802" i="3"/>
  <c r="B59" i="2" s="1"/>
  <c r="J633" i="3"/>
  <c r="B44" i="2" s="1"/>
  <c r="N670" i="3"/>
  <c r="N856" i="3"/>
  <c r="L915" i="3"/>
  <c r="J1075" i="3"/>
  <c r="B82" i="2" s="1"/>
  <c r="J1195" i="3"/>
  <c r="B87" i="2" s="1"/>
  <c r="J1346" i="3"/>
  <c r="B93" i="2" s="1"/>
  <c r="J533" i="3" l="1"/>
  <c r="B35" i="2"/>
  <c r="B34" i="2" s="1"/>
  <c r="N533" i="3"/>
  <c r="B41" i="2"/>
  <c r="B69" i="2"/>
  <c r="N599" i="3"/>
  <c r="L599" i="3"/>
  <c r="N773" i="3"/>
  <c r="N907" i="3"/>
  <c r="N6" i="3"/>
  <c r="L533" i="3"/>
  <c r="L907" i="3"/>
  <c r="L773" i="3"/>
  <c r="J599" i="3"/>
  <c r="B57" i="2"/>
  <c r="B56" i="2" s="1"/>
  <c r="J773" i="3"/>
  <c r="B8" i="2"/>
  <c r="B7" i="2" s="1"/>
  <c r="J6" i="3"/>
  <c r="J907" i="3"/>
  <c r="B98" i="2"/>
  <c r="J1359" i="3"/>
  <c r="B97" i="2" s="1"/>
  <c r="L6" i="3"/>
  <c r="B96" i="2" l="1"/>
  <c r="B6" i="2"/>
  <c r="B55" i="2"/>
  <c r="B100" i="2" l="1"/>
  <c r="B101" i="2" s="1"/>
  <c r="B103" i="2" s="1"/>
</calcChain>
</file>

<file path=xl/sharedStrings.xml><?xml version="1.0" encoding="utf-8"?>
<sst xmlns="http://schemas.openxmlformats.org/spreadsheetml/2006/main" count="13938" uniqueCount="3840">
  <si>
    <t>%</t>
  </si>
  <si>
    <t>H</t>
  </si>
  <si>
    <t>_</t>
  </si>
  <si>
    <t>m</t>
  </si>
  <si>
    <t>t</t>
  </si>
  <si>
    <t>MJ</t>
  </si>
  <si>
    <t>MP</t>
  </si>
  <si>
    <t>ON</t>
  </si>
  <si>
    <t>SP</t>
  </si>
  <si>
    <t>ks</t>
  </si>
  <si>
    <t>m2</t>
  </si>
  <si>
    <t>m3</t>
  </si>
  <si>
    <t>mb</t>
  </si>
  <si>
    <t>CZK</t>
  </si>
  <si>
    <t>Kód</t>
  </si>
  <si>
    <t>Typ</t>
  </si>
  <si>
    <t>hod</t>
  </si>
  <si>
    <t>kpl</t>
  </si>
  <si>
    <t>kus</t>
  </si>
  <si>
    <t>Cena</t>
  </si>
  <si>
    <t>Firmy</t>
  </si>
  <si>
    <t>Popis</t>
  </si>
  <si>
    <t>soubor</t>
  </si>
  <si>
    <t>033-001</t>
  </si>
  <si>
    <t>033-011</t>
  </si>
  <si>
    <t>720-101</t>
  </si>
  <si>
    <t>720-201</t>
  </si>
  <si>
    <t>730-101</t>
  </si>
  <si>
    <t>730-102</t>
  </si>
  <si>
    <t>730-201</t>
  </si>
  <si>
    <t>740-101</t>
  </si>
  <si>
    <t>740-102</t>
  </si>
  <si>
    <t>740-103</t>
  </si>
  <si>
    <t>740-201</t>
  </si>
  <si>
    <t>740-202</t>
  </si>
  <si>
    <t>740-203</t>
  </si>
  <si>
    <t>Zakázka</t>
  </si>
  <si>
    <t>Ztratné</t>
  </si>
  <si>
    <t>Poř.</t>
  </si>
  <si>
    <t>11163150</t>
  </si>
  <si>
    <t>13010720</t>
  </si>
  <si>
    <t>13010722</t>
  </si>
  <si>
    <t>13010724</t>
  </si>
  <si>
    <t>28322000</t>
  </si>
  <si>
    <t>28376372</t>
  </si>
  <si>
    <t>28411051</t>
  </si>
  <si>
    <t>59030021</t>
  </si>
  <si>
    <t>59030025</t>
  </si>
  <si>
    <t>59030720</t>
  </si>
  <si>
    <t>59051347</t>
  </si>
  <si>
    <t>59217002</t>
  </si>
  <si>
    <t>59245012</t>
  </si>
  <si>
    <t>60794102</t>
  </si>
  <si>
    <t>60794105</t>
  </si>
  <si>
    <t>61182258</t>
  </si>
  <si>
    <t>61187161</t>
  </si>
  <si>
    <t>61187221</t>
  </si>
  <si>
    <t>62832134</t>
  </si>
  <si>
    <t>63141450</t>
  </si>
  <si>
    <t>63151527</t>
  </si>
  <si>
    <t>63152106</t>
  </si>
  <si>
    <t>Investor</t>
  </si>
  <si>
    <t>012002000</t>
  </si>
  <si>
    <t>013254000</t>
  </si>
  <si>
    <t>013294000</t>
  </si>
  <si>
    <t>030001000</t>
  </si>
  <si>
    <t>045002000</t>
  </si>
  <si>
    <t>056002000</t>
  </si>
  <si>
    <t>113106191</t>
  </si>
  <si>
    <t>113107042</t>
  </si>
  <si>
    <t>113107113</t>
  </si>
  <si>
    <t>130901121</t>
  </si>
  <si>
    <t>131201101</t>
  </si>
  <si>
    <t>131301101</t>
  </si>
  <si>
    <t>132201201</t>
  </si>
  <si>
    <t>132301201</t>
  </si>
  <si>
    <t>132312102</t>
  </si>
  <si>
    <t>133302011</t>
  </si>
  <si>
    <t>162601101</t>
  </si>
  <si>
    <t>167101101</t>
  </si>
  <si>
    <t>171201211</t>
  </si>
  <si>
    <t>174101101</t>
  </si>
  <si>
    <t>212572121</t>
  </si>
  <si>
    <t>212755214</t>
  </si>
  <si>
    <t>212972112</t>
  </si>
  <si>
    <t>215901101</t>
  </si>
  <si>
    <t>271572211</t>
  </si>
  <si>
    <t>273311124</t>
  </si>
  <si>
    <t>273321411</t>
  </si>
  <si>
    <t>273351121</t>
  </si>
  <si>
    <t>273351122</t>
  </si>
  <si>
    <t>273362021</t>
  </si>
  <si>
    <t>275313611</t>
  </si>
  <si>
    <t>275351121</t>
  </si>
  <si>
    <t>275351122</t>
  </si>
  <si>
    <t>279321346</t>
  </si>
  <si>
    <t>279351121</t>
  </si>
  <si>
    <t>279351122</t>
  </si>
  <si>
    <t>279362021</t>
  </si>
  <si>
    <t>28375963B</t>
  </si>
  <si>
    <t>317944321</t>
  </si>
  <si>
    <t>317944323</t>
  </si>
  <si>
    <t>319201252</t>
  </si>
  <si>
    <t>319201253</t>
  </si>
  <si>
    <t>340271025</t>
  </si>
  <si>
    <t>340271041</t>
  </si>
  <si>
    <t>342272225</t>
  </si>
  <si>
    <t>342272245</t>
  </si>
  <si>
    <t>346244353</t>
  </si>
  <si>
    <t>413941123</t>
  </si>
  <si>
    <t>417321515</t>
  </si>
  <si>
    <t>417351115</t>
  </si>
  <si>
    <t>417351116</t>
  </si>
  <si>
    <t>417361821</t>
  </si>
  <si>
    <t>564710013</t>
  </si>
  <si>
    <t>564750011</t>
  </si>
  <si>
    <t>596211111</t>
  </si>
  <si>
    <t>60512130B</t>
  </si>
  <si>
    <t>60512131B</t>
  </si>
  <si>
    <t>60512135B</t>
  </si>
  <si>
    <t>60512141B</t>
  </si>
  <si>
    <t>60512146B</t>
  </si>
  <si>
    <t>611131101</t>
  </si>
  <si>
    <t>611311131</t>
  </si>
  <si>
    <t>611311133</t>
  </si>
  <si>
    <t>611315411</t>
  </si>
  <si>
    <t>61161721B</t>
  </si>
  <si>
    <t>61165318B</t>
  </si>
  <si>
    <t>61182259A</t>
  </si>
  <si>
    <t>61182275A</t>
  </si>
  <si>
    <t>612131101</t>
  </si>
  <si>
    <t>612131121</t>
  </si>
  <si>
    <t>612135101</t>
  </si>
  <si>
    <t>612142002</t>
  </si>
  <si>
    <t>612311131</t>
  </si>
  <si>
    <t>612311141</t>
  </si>
  <si>
    <t>612315412</t>
  </si>
  <si>
    <t>612315413</t>
  </si>
  <si>
    <t>622131101</t>
  </si>
  <si>
    <t>622131121</t>
  </si>
  <si>
    <t>622135001</t>
  </si>
  <si>
    <t>622221021</t>
  </si>
  <si>
    <t>622251105</t>
  </si>
  <si>
    <t>622321121</t>
  </si>
  <si>
    <t>622331121</t>
  </si>
  <si>
    <t>622331191</t>
  </si>
  <si>
    <t>622521021</t>
  </si>
  <si>
    <t>629991011</t>
  </si>
  <si>
    <t>629995101</t>
  </si>
  <si>
    <t>631311134</t>
  </si>
  <si>
    <t>631311135</t>
  </si>
  <si>
    <t>631319175</t>
  </si>
  <si>
    <t>631362021</t>
  </si>
  <si>
    <t>63152106B</t>
  </si>
  <si>
    <t>632451254</t>
  </si>
  <si>
    <t>635111241</t>
  </si>
  <si>
    <t>711111002</t>
  </si>
  <si>
    <t>711112002</t>
  </si>
  <si>
    <t>711113117</t>
  </si>
  <si>
    <t>711113127</t>
  </si>
  <si>
    <t>711141559</t>
  </si>
  <si>
    <t>711142559</t>
  </si>
  <si>
    <t>711161215</t>
  </si>
  <si>
    <t>711161384</t>
  </si>
  <si>
    <t>712361701</t>
  </si>
  <si>
    <t>712363104</t>
  </si>
  <si>
    <t>712363115</t>
  </si>
  <si>
    <t>712363352</t>
  </si>
  <si>
    <t>712861703</t>
  </si>
  <si>
    <t>713121111</t>
  </si>
  <si>
    <t>713131111</t>
  </si>
  <si>
    <t>713131151</t>
  </si>
  <si>
    <t>713141151</t>
  </si>
  <si>
    <t>713141335</t>
  </si>
  <si>
    <t>725110814</t>
  </si>
  <si>
    <t>725210821</t>
  </si>
  <si>
    <t>725220851</t>
  </si>
  <si>
    <t>725240812</t>
  </si>
  <si>
    <t>725820801</t>
  </si>
  <si>
    <t>762341811</t>
  </si>
  <si>
    <t>762430035</t>
  </si>
  <si>
    <t>762431034</t>
  </si>
  <si>
    <t>762751210</t>
  </si>
  <si>
    <t>762751220</t>
  </si>
  <si>
    <t>762751230</t>
  </si>
  <si>
    <t>762751240</t>
  </si>
  <si>
    <t>762795000</t>
  </si>
  <si>
    <t>762810026</t>
  </si>
  <si>
    <t>762811811</t>
  </si>
  <si>
    <t>762822130</t>
  </si>
  <si>
    <t>762822140</t>
  </si>
  <si>
    <t>762822830</t>
  </si>
  <si>
    <t>762841812</t>
  </si>
  <si>
    <t>762895000</t>
  </si>
  <si>
    <t>763111411</t>
  </si>
  <si>
    <t>763111417</t>
  </si>
  <si>
    <t>763111621</t>
  </si>
  <si>
    <t>763121411</t>
  </si>
  <si>
    <t>763131411</t>
  </si>
  <si>
    <t>763173133</t>
  </si>
  <si>
    <t>763251391</t>
  </si>
  <si>
    <t>764001821</t>
  </si>
  <si>
    <t>764002851</t>
  </si>
  <si>
    <t>764004801</t>
  </si>
  <si>
    <t>764004861</t>
  </si>
  <si>
    <t>764245405</t>
  </si>
  <si>
    <t>764245445</t>
  </si>
  <si>
    <t>764246441</t>
  </si>
  <si>
    <t>764246444</t>
  </si>
  <si>
    <t>764246445</t>
  </si>
  <si>
    <t>764246446</t>
  </si>
  <si>
    <t>764344412</t>
  </si>
  <si>
    <t>764548425</t>
  </si>
  <si>
    <t>766411811</t>
  </si>
  <si>
    <t>766411822</t>
  </si>
  <si>
    <t>766421811</t>
  </si>
  <si>
    <t>766421822</t>
  </si>
  <si>
    <t>766621002</t>
  </si>
  <si>
    <t>766621201</t>
  </si>
  <si>
    <t>766622131</t>
  </si>
  <si>
    <t>766622132</t>
  </si>
  <si>
    <t>766622133</t>
  </si>
  <si>
    <t>766629413</t>
  </si>
  <si>
    <t>766641331</t>
  </si>
  <si>
    <t>766641343</t>
  </si>
  <si>
    <t>766660171</t>
  </si>
  <si>
    <t>766660172</t>
  </si>
  <si>
    <t>766660181</t>
  </si>
  <si>
    <t>766660182</t>
  </si>
  <si>
    <t>766660183</t>
  </si>
  <si>
    <t>766660421</t>
  </si>
  <si>
    <t>766660461</t>
  </si>
  <si>
    <t>766682111</t>
  </si>
  <si>
    <t>766682211</t>
  </si>
  <si>
    <t>766682221</t>
  </si>
  <si>
    <t>766694112</t>
  </si>
  <si>
    <t>766694113</t>
  </si>
  <si>
    <t>766694122</t>
  </si>
  <si>
    <t>766695212</t>
  </si>
  <si>
    <t>766695213</t>
  </si>
  <si>
    <t>771121011</t>
  </si>
  <si>
    <t>771473112</t>
  </si>
  <si>
    <t>771574112</t>
  </si>
  <si>
    <t>771591185</t>
  </si>
  <si>
    <t>771990112</t>
  </si>
  <si>
    <t>775511800</t>
  </si>
  <si>
    <t>775541811</t>
  </si>
  <si>
    <t>776121111</t>
  </si>
  <si>
    <t>776201811</t>
  </si>
  <si>
    <t>776232111</t>
  </si>
  <si>
    <t>776301811</t>
  </si>
  <si>
    <t>776421111</t>
  </si>
  <si>
    <t>776421711</t>
  </si>
  <si>
    <t>776990112</t>
  </si>
  <si>
    <t>776991821</t>
  </si>
  <si>
    <t>776991822</t>
  </si>
  <si>
    <t>781473112</t>
  </si>
  <si>
    <t>781493111</t>
  </si>
  <si>
    <t>781493211</t>
  </si>
  <si>
    <t>781493511</t>
  </si>
  <si>
    <t>783113101</t>
  </si>
  <si>
    <t>783118101</t>
  </si>
  <si>
    <t>783118211</t>
  </si>
  <si>
    <t>783213021</t>
  </si>
  <si>
    <t>783823143</t>
  </si>
  <si>
    <t>783827423</t>
  </si>
  <si>
    <t>784121001</t>
  </si>
  <si>
    <t>784181101</t>
  </si>
  <si>
    <t>784221101</t>
  </si>
  <si>
    <t>787313216</t>
  </si>
  <si>
    <t>916331112</t>
  </si>
  <si>
    <t>919735112</t>
  </si>
  <si>
    <t>935932114</t>
  </si>
  <si>
    <t>941211111</t>
  </si>
  <si>
    <t>941211211</t>
  </si>
  <si>
    <t>941211811</t>
  </si>
  <si>
    <t>949101111</t>
  </si>
  <si>
    <t>952901111</t>
  </si>
  <si>
    <t>952902221</t>
  </si>
  <si>
    <t>962031132</t>
  </si>
  <si>
    <t>962031133</t>
  </si>
  <si>
    <t>962032230</t>
  </si>
  <si>
    <t>962032231</t>
  </si>
  <si>
    <t>962032240</t>
  </si>
  <si>
    <t>962042321</t>
  </si>
  <si>
    <t>963051113</t>
  </si>
  <si>
    <t>964061331</t>
  </si>
  <si>
    <t>965031131</t>
  </si>
  <si>
    <t>965041341</t>
  </si>
  <si>
    <t>965043341</t>
  </si>
  <si>
    <t>965081213</t>
  </si>
  <si>
    <t>965082923</t>
  </si>
  <si>
    <t>965082941</t>
  </si>
  <si>
    <t>971033141</t>
  </si>
  <si>
    <t>971033161</t>
  </si>
  <si>
    <t>971033241</t>
  </si>
  <si>
    <t>971033261</t>
  </si>
  <si>
    <t>971033371</t>
  </si>
  <si>
    <t>971033621</t>
  </si>
  <si>
    <t>973031151</t>
  </si>
  <si>
    <t>974031155</t>
  </si>
  <si>
    <t>974031157</t>
  </si>
  <si>
    <t>974031664</t>
  </si>
  <si>
    <t>974031666</t>
  </si>
  <si>
    <t>974042557</t>
  </si>
  <si>
    <t>978011121</t>
  </si>
  <si>
    <t>978013141</t>
  </si>
  <si>
    <t>978013161</t>
  </si>
  <si>
    <t>978036191</t>
  </si>
  <si>
    <t>978059541</t>
  </si>
  <si>
    <t>978059641</t>
  </si>
  <si>
    <t>981011316</t>
  </si>
  <si>
    <t>997013111</t>
  </si>
  <si>
    <t>997013113</t>
  </si>
  <si>
    <t>997013501</t>
  </si>
  <si>
    <t>997013509</t>
  </si>
  <si>
    <t>997013801</t>
  </si>
  <si>
    <t>997013803</t>
  </si>
  <si>
    <t>997013811</t>
  </si>
  <si>
    <t>997013831</t>
  </si>
  <si>
    <t>997223845</t>
  </si>
  <si>
    <t>997223855</t>
  </si>
  <si>
    <t>998011001</t>
  </si>
  <si>
    <t>998011002</t>
  </si>
  <si>
    <t>998012021</t>
  </si>
  <si>
    <t>998223011</t>
  </si>
  <si>
    <t>998711201</t>
  </si>
  <si>
    <t>998711202</t>
  </si>
  <si>
    <t>998712202</t>
  </si>
  <si>
    <t>998713201</t>
  </si>
  <si>
    <t>998713202</t>
  </si>
  <si>
    <t>998762201</t>
  </si>
  <si>
    <t>998762202</t>
  </si>
  <si>
    <t>998763402</t>
  </si>
  <si>
    <t>998764201</t>
  </si>
  <si>
    <t>998764202</t>
  </si>
  <si>
    <t>998766202</t>
  </si>
  <si>
    <t>998767201</t>
  </si>
  <si>
    <t>998771202</t>
  </si>
  <si>
    <t>998775202</t>
  </si>
  <si>
    <t>998776202</t>
  </si>
  <si>
    <t>998781202</t>
  </si>
  <si>
    <t>998787201</t>
  </si>
  <si>
    <t>D1;     4</t>
  </si>
  <si>
    <t>D2;     6</t>
  </si>
  <si>
    <t>D3;     7</t>
  </si>
  <si>
    <t>D4;     2</t>
  </si>
  <si>
    <t>D4;     4</t>
  </si>
  <si>
    <t>F1;     2</t>
  </si>
  <si>
    <t>F2;     1</t>
  </si>
  <si>
    <t>F4;     1</t>
  </si>
  <si>
    <t>F5;     1</t>
  </si>
  <si>
    <t>H 766-001</t>
  </si>
  <si>
    <t>H 766-002</t>
  </si>
  <si>
    <t>H 766-003</t>
  </si>
  <si>
    <t>H 766-004</t>
  </si>
  <si>
    <t>H 766-005</t>
  </si>
  <si>
    <t>H 766-006</t>
  </si>
  <si>
    <t>H 766-007</t>
  </si>
  <si>
    <t>H 766-101</t>
  </si>
  <si>
    <t>H 766-102</t>
  </si>
  <si>
    <t>H 766-103</t>
  </si>
  <si>
    <t>H 766-104</t>
  </si>
  <si>
    <t>H 766-105</t>
  </si>
  <si>
    <t>H 766-106</t>
  </si>
  <si>
    <t>H 766-107</t>
  </si>
  <si>
    <t>H 766-108</t>
  </si>
  <si>
    <t>H 766-109</t>
  </si>
  <si>
    <t>O06;    1</t>
  </si>
  <si>
    <t>Z2;     2</t>
  </si>
  <si>
    <t>113106133A</t>
  </si>
  <si>
    <t>113202111A</t>
  </si>
  <si>
    <t>199-997212</t>
  </si>
  <si>
    <t>310279842A</t>
  </si>
  <si>
    <t>319202112B</t>
  </si>
  <si>
    <t>319202113B</t>
  </si>
  <si>
    <t>319202114B</t>
  </si>
  <si>
    <t>399-921011</t>
  </si>
  <si>
    <t>399-922101</t>
  </si>
  <si>
    <t>399-922501</t>
  </si>
  <si>
    <t>3NP;     3</t>
  </si>
  <si>
    <t>3NP;     8</t>
  </si>
  <si>
    <t>411354239B</t>
  </si>
  <si>
    <t>451573111A</t>
  </si>
  <si>
    <t>60512125B2</t>
  </si>
  <si>
    <t>60512130B2</t>
  </si>
  <si>
    <t>60512136B2</t>
  </si>
  <si>
    <t>60512140B2</t>
  </si>
  <si>
    <t>61161717B2</t>
  </si>
  <si>
    <t>61161717B3</t>
  </si>
  <si>
    <t>61161717B4</t>
  </si>
  <si>
    <t>61161721Bp</t>
  </si>
  <si>
    <t>61165318B2</t>
  </si>
  <si>
    <t>61165318B3</t>
  </si>
  <si>
    <t>61165318B4</t>
  </si>
  <si>
    <t>61165318B5</t>
  </si>
  <si>
    <t>612821011B</t>
  </si>
  <si>
    <t>699-998201</t>
  </si>
  <si>
    <t>699-998202</t>
  </si>
  <si>
    <t>711-992001</t>
  </si>
  <si>
    <t>712-922001</t>
  </si>
  <si>
    <t>712-922002</t>
  </si>
  <si>
    <t>721-990014</t>
  </si>
  <si>
    <t>750-005201</t>
  </si>
  <si>
    <t>751-005101</t>
  </si>
  <si>
    <t>762-922001</t>
  </si>
  <si>
    <t>762-922002</t>
  </si>
  <si>
    <t>762-922003</t>
  </si>
  <si>
    <t>762-922004</t>
  </si>
  <si>
    <t>762-922005</t>
  </si>
  <si>
    <t>762-922006</t>
  </si>
  <si>
    <t>762-922007</t>
  </si>
  <si>
    <t>762526811B</t>
  </si>
  <si>
    <t>762752830B</t>
  </si>
  <si>
    <t>762795000B</t>
  </si>
  <si>
    <t>762810024B</t>
  </si>
  <si>
    <t>763-999212</t>
  </si>
  <si>
    <t>763251231B</t>
  </si>
  <si>
    <t>763411111B</t>
  </si>
  <si>
    <t>763411121B</t>
  </si>
  <si>
    <t>764541415B</t>
  </si>
  <si>
    <t>764541415C</t>
  </si>
  <si>
    <t>764541435B</t>
  </si>
  <si>
    <t>766-922001</t>
  </si>
  <si>
    <t>766-922002</t>
  </si>
  <si>
    <t>766-922101</t>
  </si>
  <si>
    <t>767-922001</t>
  </si>
  <si>
    <t>767-922002</t>
  </si>
  <si>
    <t>775541811A</t>
  </si>
  <si>
    <t>776201811A</t>
  </si>
  <si>
    <t>783827501A</t>
  </si>
  <si>
    <t>784: Malby</t>
  </si>
  <si>
    <t>787313216B</t>
  </si>
  <si>
    <t>959-922301</t>
  </si>
  <si>
    <t>959-922302</t>
  </si>
  <si>
    <t>959-990009</t>
  </si>
  <si>
    <t>959-998231</t>
  </si>
  <si>
    <t>959-998242</t>
  </si>
  <si>
    <t>959-998264</t>
  </si>
  <si>
    <t>969-009001</t>
  </si>
  <si>
    <t>969-022101</t>
  </si>
  <si>
    <t>969-990010</t>
  </si>
  <si>
    <t>969-990020</t>
  </si>
  <si>
    <t>969-990021</t>
  </si>
  <si>
    <t>969-990022</t>
  </si>
  <si>
    <t>969-990026</t>
  </si>
  <si>
    <t>972033261A</t>
  </si>
  <si>
    <t>979-005001</t>
  </si>
  <si>
    <t>989-990009</t>
  </si>
  <si>
    <t>989-990029</t>
  </si>
  <si>
    <t>D3;      4</t>
  </si>
  <si>
    <t>F6;      1</t>
  </si>
  <si>
    <t>H 776-1111</t>
  </si>
  <si>
    <t>O01;     4</t>
  </si>
  <si>
    <t>O03;     1</t>
  </si>
  <si>
    <t>O04;     1</t>
  </si>
  <si>
    <t>O05;     4</t>
  </si>
  <si>
    <t>O09;     1</t>
  </si>
  <si>
    <t>Projektant</t>
  </si>
  <si>
    <t>764541463B1</t>
  </si>
  <si>
    <t>764541463B2</t>
  </si>
  <si>
    <t>989-990029A</t>
  </si>
  <si>
    <t>F2;       1</t>
  </si>
  <si>
    <t>O02;      4</t>
  </si>
  <si>
    <t>O08;      1</t>
  </si>
  <si>
    <t>sloup;    1</t>
  </si>
  <si>
    <t>Výměra</t>
  </si>
  <si>
    <t>002: Základy</t>
  </si>
  <si>
    <t>F3;        3</t>
  </si>
  <si>
    <t>H 713-922001</t>
  </si>
  <si>
    <t>H 713-922002</t>
  </si>
  <si>
    <t>H 771-997012</t>
  </si>
  <si>
    <t>H 781-997011</t>
  </si>
  <si>
    <t>H 959-998005</t>
  </si>
  <si>
    <t>O07;       1</t>
  </si>
  <si>
    <t>m308 T1;   1</t>
  </si>
  <si>
    <t>okno12;    1</t>
  </si>
  <si>
    <t>okno15;    1</t>
  </si>
  <si>
    <t>okno16;    1</t>
  </si>
  <si>
    <t>1+2NP;     12</t>
  </si>
  <si>
    <t>D3, 4;    7+2</t>
  </si>
  <si>
    <t>okno10;     4</t>
  </si>
  <si>
    <t>okno11;     4</t>
  </si>
  <si>
    <t>okno13;     2</t>
  </si>
  <si>
    <t>okno14;     1</t>
  </si>
  <si>
    <t>pol17;      1</t>
  </si>
  <si>
    <t>stáv WC;    9</t>
  </si>
  <si>
    <t>1+2NP;     3+5</t>
  </si>
  <si>
    <t>D3, D4;    4+4</t>
  </si>
  <si>
    <t xml:space="preserve">F6;     1     </t>
  </si>
  <si>
    <t>H 713-922001.2</t>
  </si>
  <si>
    <t>OLOMOUCKÝ KRAJ</t>
  </si>
  <si>
    <t>005: Komunikace</t>
  </si>
  <si>
    <t>1etapa UT;   10</t>
  </si>
  <si>
    <t>1etapa UT;   12</t>
  </si>
  <si>
    <t>1etapa UT;   14</t>
  </si>
  <si>
    <t>1etapa UT;   22</t>
  </si>
  <si>
    <t>1etapa UT;   30</t>
  </si>
  <si>
    <t>2et ZTI;      2</t>
  </si>
  <si>
    <t>740: Silnoproud</t>
  </si>
  <si>
    <t>787: Zasklívání</t>
  </si>
  <si>
    <t>Bankovní záruka</t>
  </si>
  <si>
    <t>F1, F4;     2+1</t>
  </si>
  <si>
    <t>F3, F6;     3+1</t>
  </si>
  <si>
    <t>F5;    0,2*1,02</t>
  </si>
  <si>
    <t>O03, 08;    1+1</t>
  </si>
  <si>
    <t>m217-218;     1</t>
  </si>
  <si>
    <t>stáv vana;    1</t>
  </si>
  <si>
    <t>001: Zemní práce</t>
  </si>
  <si>
    <t>1et ZTI;       8</t>
  </si>
  <si>
    <t>1etapa K20;    1</t>
  </si>
  <si>
    <t>2etapa K19;    5</t>
  </si>
  <si>
    <t>2etapa UT;     2</t>
  </si>
  <si>
    <t>2etapa UT;     4</t>
  </si>
  <si>
    <t>Celkem (bez DPH)</t>
  </si>
  <si>
    <t>D1, D2;      4+6</t>
  </si>
  <si>
    <t>m110, 210;     1</t>
  </si>
  <si>
    <t>m312, 313;     1</t>
  </si>
  <si>
    <t>sanace;     24,9</t>
  </si>
  <si>
    <t>3NP terasy;     4</t>
  </si>
  <si>
    <t>m216;    1,4*4,35</t>
  </si>
  <si>
    <t>okno12,16;    1+1</t>
  </si>
  <si>
    <t>1etapa UT;      28</t>
  </si>
  <si>
    <t>m104, 204;     1+1</t>
  </si>
  <si>
    <t>006: Úpravy povrchu</t>
  </si>
  <si>
    <t>1etapa K20;     6,7</t>
  </si>
  <si>
    <t xml:space="preserve">1etapa UT;     7   </t>
  </si>
  <si>
    <t>F1, F4;     (2+1)*2</t>
  </si>
  <si>
    <t>cihelný odpad;   65</t>
  </si>
  <si>
    <t>okno10, 11;     4+4</t>
  </si>
  <si>
    <t xml:space="preserve">2etapa UT;      8   </t>
  </si>
  <si>
    <t>713: Izolace tepelné</t>
  </si>
  <si>
    <t>751: Vzduchotechnika</t>
  </si>
  <si>
    <t>okno15;    1,55*1,83</t>
  </si>
  <si>
    <t>sanace;     24,9*0,8</t>
  </si>
  <si>
    <t>stáv svod;     7,3*4</t>
  </si>
  <si>
    <t>2 etapa K13;      (4)</t>
  </si>
  <si>
    <t>F2, F3, F6;     1+2+1</t>
  </si>
  <si>
    <t>deska SDK A tl 12,5mm</t>
  </si>
  <si>
    <t>m109,209;     3,4+3,4</t>
  </si>
  <si>
    <t>okno O6;     2*3,05*1</t>
  </si>
  <si>
    <t>p do 2,6m o14;      1</t>
  </si>
  <si>
    <t>783: Nátěry</t>
  </si>
  <si>
    <t>003: Svislé konstrukce</t>
  </si>
  <si>
    <t xml:space="preserve">2 etapa K16;     6    </t>
  </si>
  <si>
    <t>712: Povlakové krytiny</t>
  </si>
  <si>
    <t>776: Podlahy povlakové</t>
  </si>
  <si>
    <t>781: Obklady keramické</t>
  </si>
  <si>
    <t>prahyF6;      0,2*0,82</t>
  </si>
  <si>
    <t>stáv umyvadlo;      11</t>
  </si>
  <si>
    <t>1etapa okap K18;      9</t>
  </si>
  <si>
    <t>720: Zdravotní technika</t>
  </si>
  <si>
    <t>Y150 2NP;    (4,8*2,82)</t>
  </si>
  <si>
    <t>2 etapa K7;      (1,2*9)</t>
  </si>
  <si>
    <t>3NP m301-316;      287,9</t>
  </si>
  <si>
    <t>004: Vodorovné konstrukce</t>
  </si>
  <si>
    <t>2 etapa K13;      (19,21)</t>
  </si>
  <si>
    <t>2 etapa K14;      (19,21)</t>
  </si>
  <si>
    <t>763: Konstrukce montované</t>
  </si>
  <si>
    <t>Y150 2NP;    (4,8*2,82)*2</t>
  </si>
  <si>
    <t>okno O6;     (2+2*3,05)*1</t>
  </si>
  <si>
    <t>p do 2,6m o14;      2,4*1</t>
  </si>
  <si>
    <t>sanace;      (24,9+1)*0,4</t>
  </si>
  <si>
    <t>Číslo zakázky</t>
  </si>
  <si>
    <t>suť kpl;    1</t>
  </si>
  <si>
    <t>betonový odpad;      55,11</t>
  </si>
  <si>
    <t>kPol 622221021;     95,225</t>
  </si>
  <si>
    <t>m117-119 dwg;     42+10+10</t>
  </si>
  <si>
    <t>m217,218;     (13+8,7)*1,5</t>
  </si>
  <si>
    <t>ocelové spojky apod;     1</t>
  </si>
  <si>
    <t>2NP m216-218;    58+16,6+13</t>
  </si>
  <si>
    <t>m308 T1;    (1,5-0,6+0,9)*2</t>
  </si>
  <si>
    <t>sanace;      (24,9+1+0,4*2)</t>
  </si>
  <si>
    <t>3NP sklG m301-314;     215,3</t>
  </si>
  <si>
    <t>D1, D2, D3, D4;      4+6+4+4</t>
  </si>
  <si>
    <t>Y150 otvory 2NP;     (0,2*2)</t>
  </si>
  <si>
    <t>stáv komín;    0,45*0,45*4,8</t>
  </si>
  <si>
    <t>stáv panely u vjezdu;     39</t>
  </si>
  <si>
    <t>2etapa K19, 21;     6,7*5+3,3</t>
  </si>
  <si>
    <t>2etapa okap K16, 17;     72+5</t>
  </si>
  <si>
    <t>deska tl.300mm;      2,3*2,05</t>
  </si>
  <si>
    <t>dle Pol784181101;     463,372</t>
  </si>
  <si>
    <t>m308,312,313,314;     (4*4)*2</t>
  </si>
  <si>
    <t>1+2NP;    0,9*(3+3)*(1,2+0,15)</t>
  </si>
  <si>
    <t>dle Pol784181101;     1606,171</t>
  </si>
  <si>
    <t>kPol 713121111;     200,1*1,02</t>
  </si>
  <si>
    <t>podlaha 3Np sklE dwg;      230</t>
  </si>
  <si>
    <t>009: Ostatní konstrukce a práce</t>
  </si>
  <si>
    <t>1.etapa K5,6;      (1,25*9+2*2)</t>
  </si>
  <si>
    <t>deska tl300mm;     2,3*2,05*0,3</t>
  </si>
  <si>
    <t>dle kPol 622221021;     396,033</t>
  </si>
  <si>
    <t>kPol 622221021;     95,225*1,02</t>
  </si>
  <si>
    <t>m116;    (3,4+2,85-0,8/2)*2*1,5</t>
  </si>
  <si>
    <t>m209,210,213;    (14,4+2,4+9,2)</t>
  </si>
  <si>
    <t>m216;     7,25*9,05-(1,45*4,38)</t>
  </si>
  <si>
    <t>m308, 312;      ((2,5+1,8)+1,8)</t>
  </si>
  <si>
    <t>předpoklad;   80</t>
  </si>
  <si>
    <t>0095: Ostatní konstrukce a práce</t>
  </si>
  <si>
    <t>1NP;     (3,3+4,1+3,1)*2,8-0,6*2</t>
  </si>
  <si>
    <t>2 etapa stáv komín;    0,6*4*0,5</t>
  </si>
  <si>
    <t>DOD obklad keramický - 300x300mm</t>
  </si>
  <si>
    <t>kPol 622221021;     396,033*1,02</t>
  </si>
  <si>
    <t>kPol 713131111;     180,409*1,02</t>
  </si>
  <si>
    <t>kPol 713131151;     177,169*1,02</t>
  </si>
  <si>
    <t>kPol 763111621;     222,589*1,05</t>
  </si>
  <si>
    <t>m119;     (6*2+3,2)*3,1-2,88*2,5</t>
  </si>
  <si>
    <t>p do 1,6m o12, 13, 15;     1+1+1</t>
  </si>
  <si>
    <t xml:space="preserve">sanace 1NP parkety;     18,3    </t>
  </si>
  <si>
    <t>stáv asfalt komunikace;     2,27</t>
  </si>
  <si>
    <t>okno13, 14;    2*1,25*1,5+2,4*1,5</t>
  </si>
  <si>
    <t>sanace 1NP koberec;     10,6+34,5</t>
  </si>
  <si>
    <t>sanace 1NP laminát plov;     27,4</t>
  </si>
  <si>
    <t>základ patka m104;      0,9*4*0,3</t>
  </si>
  <si>
    <t>0096: Bourání konstrukcí, demolice</t>
  </si>
  <si>
    <t>3NP SDK tl100mm;     (1,85*2)*2,95</t>
  </si>
  <si>
    <t>3NP SDK tl100mm;     (1,85*2)*3,15</t>
  </si>
  <si>
    <t>deska tl.300mm;      2,3*2,05*1,15</t>
  </si>
  <si>
    <t>m217-218;     (11,05+1,5+8,96)*1,4</t>
  </si>
  <si>
    <t>2 etapa K10 11;      (2,4*1+1,25*2)</t>
  </si>
  <si>
    <t>deska SDK impregnovaná H2 tl 12,5mm</t>
  </si>
  <si>
    <t>deska tl300mm;     (2,3+2,05*2)*0,3</t>
  </si>
  <si>
    <t>m120, 121 sklH;      8,75*3+12,95*3</t>
  </si>
  <si>
    <t>sanace zemina nad vsak jáma;      4</t>
  </si>
  <si>
    <t>stáv vanička;    1</t>
  </si>
  <si>
    <t>1et silnoproud a slaboproud;      85</t>
  </si>
  <si>
    <t>deska tl.300mm;      2,3*2,05*0,0002</t>
  </si>
  <si>
    <t>m120, 121;      (8,75*3+12,95*3)*1,1</t>
  </si>
  <si>
    <t>m209,210,213;    (14,4+2,4+9,2)*1,04</t>
  </si>
  <si>
    <t>ocel profilová IPN 180 jakost 11 375</t>
  </si>
  <si>
    <t>ocel profilová IPN 200 jakost 11 375</t>
  </si>
  <si>
    <t>ocel profilová IPN 220 jakost 11 375</t>
  </si>
  <si>
    <t>základ patka m104;      0,9*0,9*0,75</t>
  </si>
  <si>
    <t>SDK 100 2NP;    (1,85+1,6)*2,87-0,8*2</t>
  </si>
  <si>
    <t>cihelný odpad;    (33,1+50,6+1,9)*0,8</t>
  </si>
  <si>
    <t>m109,209,213 T1;    (1,5-0,6+0,9)*2*3</t>
  </si>
  <si>
    <t>m308,312,313;      (0,9*3)*(1,2+0,15)</t>
  </si>
  <si>
    <t>Celkem (včetně DPH)</t>
  </si>
  <si>
    <t>ODP plochy keram obkladu;     -177,495</t>
  </si>
  <si>
    <t>Y100 otvory 2NP;     ((0,9+0,9+0,3)*2)</t>
  </si>
  <si>
    <t>m308,312,313,314;     (14,4+3,3+3+1,8)</t>
  </si>
  <si>
    <t>m109,209,213 T1;    3;    m112 T2;    1</t>
  </si>
  <si>
    <t>775: Podlahy dřevěné</t>
  </si>
  <si>
    <t>Zpracovatel rozpočtu</t>
  </si>
  <si>
    <t>1NP m117-121;     (13,8+45+19+26,3+38,9)</t>
  </si>
  <si>
    <t>3NP SDK podhled sklG m301-314;     215,3</t>
  </si>
  <si>
    <t>venkovní terasy 3NP sklF dwg;    (36+27)</t>
  </si>
  <si>
    <t>Ing. arch. Gorazd Balejík, Nový Malín 583</t>
  </si>
  <si>
    <t>SDK 100 2NP;    ((1,85+1,6)*2,87-0,8*2)*2</t>
  </si>
  <si>
    <t>základ patka m104;       0,9*0,9*0,75*0,6</t>
  </si>
  <si>
    <t>0099: Přesun hmot HSV</t>
  </si>
  <si>
    <t>2NP nové otvory;     (0,33+0,8+0,25+0,8)*2</t>
  </si>
  <si>
    <t>bourání stav stropu nad 2NP dwg;       271</t>
  </si>
  <si>
    <t>m101,102,114 keram sokl;     (21-8,2+17,4)</t>
  </si>
  <si>
    <t>sokl stáv oplocení;     (5,8+1,09)*0,5*0,3</t>
  </si>
  <si>
    <t>m308,312,313,314;     (14,4+3,3+3+1,8)*1,04</t>
  </si>
  <si>
    <t>033: Dopravní zařízení</t>
  </si>
  <si>
    <t>730: Ústřední vytápění</t>
  </si>
  <si>
    <t>771: Podlahy z dlaždic</t>
  </si>
  <si>
    <t>Demontáž svodu do suti</t>
  </si>
  <si>
    <t>ul Krenišovská;   25,1</t>
  </si>
  <si>
    <t>1.etapa K1-4,7;     (1,25*6+1,2*8+1*3+0,9*2)</t>
  </si>
  <si>
    <t>venkovní terasy 3NP sklF dwg;    (36+27)*1,02</t>
  </si>
  <si>
    <t>vrstva tl150mm;      (2,3+0,2)*(2,05+0,1)*1,2</t>
  </si>
  <si>
    <t>711: Izolace proti vodě</t>
  </si>
  <si>
    <t>2.etapa K15;    (1,85+11,8+5,8)+(1,85+13+10,7)</t>
  </si>
  <si>
    <t>Y100 1NP;    (1,85*3,25+1,4*2,8+0,9*2-(0,8*2))</t>
  </si>
  <si>
    <t>bourání stav stropu nad 2NP dwg;       271/0,9</t>
  </si>
  <si>
    <t>m209,210,213;     (8+4+4)*2;   m204;     0,6*3</t>
  </si>
  <si>
    <t>vrstva tl150mm;      (2,3+0,2)*(2,05+0,1)*0,15</t>
  </si>
  <si>
    <t>p do 1,6m o12, 13, 15;     1,05*1+1,25*1+1,55*1</t>
  </si>
  <si>
    <t>stáv budova 2NP, výmra dle tab excel;      25,9</t>
  </si>
  <si>
    <t>762: Konstrukce tesařské</t>
  </si>
  <si>
    <t>lak penetrační asfaltový</t>
  </si>
  <si>
    <t>Y100 1NP;    (1,85*3,25+1,4*2,8+0,9*2-(0,8*2))*2</t>
  </si>
  <si>
    <t>hranoly KVH;      (1,283+1,852+3,376+3,256)/1,08</t>
  </si>
  <si>
    <t>m117-119 krokev KVH 120/220 264cm2;     (7,4*16)</t>
  </si>
  <si>
    <t>Demontáž van akrylátových</t>
  </si>
  <si>
    <t>m109,110,112,113;     (8+6+8+4);   m104;     0,6*3</t>
  </si>
  <si>
    <t>strop nad 3NP N1 KVH 160/220;      (11,4+8,7*2+12)</t>
  </si>
  <si>
    <t>Plastové profily rohové lepené standardním lepidlem</t>
  </si>
  <si>
    <t>Plastové profily vanové lepené standardním lepidlem</t>
  </si>
  <si>
    <t>m101,102,114 keram sokl;     (21-8,2+17,4)*0,1*1,04</t>
  </si>
  <si>
    <t>m120, 121 sklH vrstva tl70mm;      (8,75*3+12,95*3)</t>
  </si>
  <si>
    <t>m308,312,313,314;     (3+4,8+1,8+1,85*3+1,6+0,95)*2</t>
  </si>
  <si>
    <t>strop nad 3NP sloupek SL KVH 150/150;     (26*3,37)</t>
  </si>
  <si>
    <t>venkovní terasy 3NP sklF m315, 316;     (30,7+41,9)</t>
  </si>
  <si>
    <t>764: Konstrukce klempířské</t>
  </si>
  <si>
    <t>766: Konstrukce truhlářské</t>
  </si>
  <si>
    <t>767: Konstrukce zámečnické</t>
  </si>
  <si>
    <t>vnitřní zeď;      6,55*0,3</t>
  </si>
  <si>
    <t>2 etapa K6, 8, 9, 12;      (2*2+1,4*4+1,05*2+1,55*1)</t>
  </si>
  <si>
    <t>SDK 150 2NP;    (5+3,3+2,4+1,7)*2,87-(0,6+0,7+0,9)*2</t>
  </si>
  <si>
    <t>m101,102,114 keram sokl;     (21-8,2+17,4)/0,3+0,333</t>
  </si>
  <si>
    <t>podklad beton tl50mm;      (2,3+0,2)*(2,05+0,1)*0,05</t>
  </si>
  <si>
    <t>stáv zdivo 300mm 1NP;         (0,7+6,3*2+2,85*2+1,2)</t>
  </si>
  <si>
    <t>2NP;     (6,15+2,9+6+4,7+4+6,45+3,5+1,5)*2,85-0,8*2*8</t>
  </si>
  <si>
    <t>m112 T2;    (1,75-0,6)*2*2;    m213 T3;   (0,9+0,9)*2</t>
  </si>
  <si>
    <t>záklop venkovní terasy 3NP sklF dwg;    (36+27)*0,022</t>
  </si>
  <si>
    <t>Nátěr penetrační na podlahu</t>
  </si>
  <si>
    <t>počet hodin dle ÚT;      10</t>
  </si>
  <si>
    <t>bourání stav stropu nad 2NP;       (24,9/0,9+0,3335)*2</t>
  </si>
  <si>
    <t>m109,110,112,113,114 sokl;     (14+2,2+8,8+8+15,4)*0,2</t>
  </si>
  <si>
    <t>sanace vsak jáma;      1,5;    dtto bude zasypáno;    2</t>
  </si>
  <si>
    <t>základ zeď;      (1,75+4,05)</t>
  </si>
  <si>
    <t>SDK 150 2NP;    ((5+3,3+2,4+1,7)*2,87-(0,6+0,7+0,9)*2)*2</t>
  </si>
  <si>
    <t>m117-119, vstup ze zahrady zámkDL;     (13,8+45+19+10,5)</t>
  </si>
  <si>
    <t>sanace;      (24,9+1);     napojení na vsak jámu;      5</t>
  </si>
  <si>
    <t>venkovní terasy 3NP sklF m315, 316;     (30,7+41,9)*1,12</t>
  </si>
  <si>
    <t>základ patka kryté park stání m117-119;    0,65*4*12*0,3</t>
  </si>
  <si>
    <t>Podklad z kameniva hrubého drceného vel. 8-16 mm tl 150 mm</t>
  </si>
  <si>
    <t>Podklad z kameniva hrubého drceného vel. 8-16 mm tl. 70 mm</t>
  </si>
  <si>
    <t>strop nad 2NP T1 KVH 200/260;     (6,35*11+6,85*21+6,2*10)</t>
  </si>
  <si>
    <t>strop nad 2NP T2 KVH 160/220;     (4,63*21+5,25*16+1,95*6)</t>
  </si>
  <si>
    <t>Základové desky z betonu prostého C 12/15 - podkladní beton</t>
  </si>
  <si>
    <t>venkovní fasáda;      (25,1+14,1-3,9/2-1,25/2)*2*(6,5-0,07)</t>
  </si>
  <si>
    <t>venkovní fasáda;      (25,1+14,1-3,9/2-1,25/2)*2*(7,8-0,07)</t>
  </si>
  <si>
    <t>základ patka kryté park stání m117-119;    0,65*0,65*0,9*12</t>
  </si>
  <si>
    <t>Montáž obvodových lišt lepením</t>
  </si>
  <si>
    <t>bourání stav stropu nad 2NP dwg násyp tl100mm;       271*0,1</t>
  </si>
  <si>
    <t>m117-119, vstup ze zahrady zámkDL;     (13,8+45+19+10,5*1,1)</t>
  </si>
  <si>
    <t>strop nad 3NP N1 KVH 160/220;      0,16*0,22*(11,4+8,7*2+12)</t>
  </si>
  <si>
    <t>m117-119, vstup ze zahrady zámkDL;     (13,8+45+19+10,5)*1,03</t>
  </si>
  <si>
    <t>strop nad 3NP sklG mezi trámy TI tl180mm dwg;    (227,6)*0,85</t>
  </si>
  <si>
    <t>strop nad 3NP sloupek SL KVH 150/150;     0,15*0,15*(26*3,37)</t>
  </si>
  <si>
    <t>stáv venkovní sokl fas SZ, JZ, JV, SV dwg;     (17+4+7,2+2,4)</t>
  </si>
  <si>
    <t>venkovní terasy 3NP sklF dwg deska PUR tl50*-70mm;    (36+27)</t>
  </si>
  <si>
    <t>Demontáž bednění střech z prken</t>
  </si>
  <si>
    <t>střecha nad 3NP sklG;     319,9</t>
  </si>
  <si>
    <t>stáv střecha dwg;     365/0,863</t>
  </si>
  <si>
    <t>2et silnoproud a slaboproud;      (110*0,05)+70*0,03+4*0,1*0,1</t>
  </si>
  <si>
    <t>3NP venkovní fasáda;      (25,1+14,1-3,9/2-1,25/2)*2*(7,8-6,5)</t>
  </si>
  <si>
    <t>Sádrovláknitá podlaha tl 62 mm z desek tl 2x22 mm podsyp 20 mm</t>
  </si>
  <si>
    <t>m117-119 krokev KVH 120/220 264cm2;     (7,4*16)*(0,12+0,22)*2</t>
  </si>
  <si>
    <t>m117-119 krokev KVH 120/220 264cm2;     (7,4*16)*(0,12+0,22*2)</t>
  </si>
  <si>
    <t>m117-119 krokev KVH 120/220 264cm2;     (7,4*16)*0,12*0,22*1,08</t>
  </si>
  <si>
    <t>DOD dlažba keramická - 300x300mm</t>
  </si>
  <si>
    <t>Demontáž klozetu Kombi, odsávací</t>
  </si>
  <si>
    <t>VRN: Vedlejší rozpočtové náklady</t>
  </si>
  <si>
    <t>m109 stáv přemístěné okno;     1</t>
  </si>
  <si>
    <t>stáv žlab;     (26*2+14,8+13,55)</t>
  </si>
  <si>
    <t>Bourání zdiva z cihel pálených nebo vápenopískových na MC do 1m3</t>
  </si>
  <si>
    <t>okno 01, 02, 05, 07;      1,25*2,25*4+2*2,4*4+1,25*2,2*4+2*2,4*1</t>
  </si>
  <si>
    <t>strop nad 3NP N2 KVH 150/200;     (2,1+12,85+6,03+11,2+14,1+2,1)</t>
  </si>
  <si>
    <t>strop nad 3NP Ta KVH 120/180;     (0,12+0,18*2)*1,8*(23+23+20)*3</t>
  </si>
  <si>
    <t>strop nad 3NP sloupek SL KVH 150/150;     (0,15+0,15)*2*(17*3)*3</t>
  </si>
  <si>
    <t>strop nad 3NP N1 KVH 160/220;      0,16*0,22*(11,4+8,7*2+12)*1,03</t>
  </si>
  <si>
    <t>Odstranění lepidla ručně z podlah</t>
  </si>
  <si>
    <t>Zřízení bednění ztužujících věnců</t>
  </si>
  <si>
    <t>Zřízení bednění základových desek</t>
  </si>
  <si>
    <t>Zřízení bednění základových patek</t>
  </si>
  <si>
    <t>sanace 1NP dřevěná plov;     32,5</t>
  </si>
  <si>
    <t>strop nad 3NP sklG mezi trámy TI tl180mm dwg;    (227,6)*0,85*1,02</t>
  </si>
  <si>
    <t>strop nad 3NP sloupek SL KVH 150/150;     0,15*0,15*(26*3,37)*1,03</t>
  </si>
  <si>
    <t>1NP podlaha vinylová;     (22,2+28,4+26,2+14,5+13,4+23,4+15,7+22,3)</t>
  </si>
  <si>
    <t>strop nad 2NP T1 KVH 200/260;     0,2*0,26*(6,35*11+6,85*21+6,2*10)</t>
  </si>
  <si>
    <t>venkovní terasy 3NP sklF mezi trámy TI tl240mm dwg;    (36+27)*0,85</t>
  </si>
  <si>
    <t>Demontáž podokapního žlabu do suti</t>
  </si>
  <si>
    <t>m109 stáv přemístěné okno;     1,2</t>
  </si>
  <si>
    <t>SDK podhled desky 1xA 12,5 bez TI dvouvrstvá spodní kce profil CD+UD</t>
  </si>
  <si>
    <t>strop nad 2NP T2 KVH 160/220;     0,16*0,22*(4,63*21+5,25*16+1,95*6)</t>
  </si>
  <si>
    <t>m101,102,109,110,112,113,114,116;     (14,7+17,5+14+2,2+8,8+8+15,4+6)</t>
  </si>
  <si>
    <t>strop nad 3NP N1 KVH 160/220;      (0,16+0,22)*2*(11,4+8,7*2+12)*1,03</t>
  </si>
  <si>
    <t>venkovní terasy 3NP sklF obvod m315, 316;     (13,2+10,7+11,85+5,8)*2</t>
  </si>
  <si>
    <t>přebytečná zemina;      15,34+6,547</t>
  </si>
  <si>
    <t>Y150 1NP;    ((5,7+3)*3,25+(2,95+3,3+1,4)*2,8-(0,8+0,9+1*2)*2-1,1*2,2)</t>
  </si>
  <si>
    <t>strop nad 3NP sloupek SL KVH 150/150;     (0,15+0,15)*2*(26*3,37)*1,03</t>
  </si>
  <si>
    <t>Odstranění bednění ztužujících věnců</t>
  </si>
  <si>
    <t>Odstranění bednění základových desek</t>
  </si>
  <si>
    <t>Odstranění bednění základových patek</t>
  </si>
  <si>
    <t>Základové patky z betonu tř. C 16/20</t>
  </si>
  <si>
    <t>Y150 1NP;    ((5,7+3)*3,25+(2,95+3,3+1,4)*2,8-(0,8+0,9+1*2)*2-1,1*2,2)*2</t>
  </si>
  <si>
    <t>strop nad 2NP T1 KVH 200/260;     (0,26+0,26)*2*(6,35*11+6,85*21+6,2*10)</t>
  </si>
  <si>
    <t>strop nad 2NP T1 KVH 200/260;     0,2*0,26*(6,35*11+6,85*21+6,2*10)*1,03</t>
  </si>
  <si>
    <t>strop nad 2NP T2 KVH 160/220;     (0,16+0,22)*2*(4,63*21+5,25*16+1,95*6)</t>
  </si>
  <si>
    <t>stáv podklad pod asfalt komunikací a násyp pod podlahami;     5,18+70,14</t>
  </si>
  <si>
    <t>stáv stropy (rovné) 1NP;     (26,2+27,4+10,6+32,5);      ostatní;     30</t>
  </si>
  <si>
    <t>venkovní terasy 3NP sklF mezi trámy TI tl240mm dwg;    (36+27)*0,85*1,02</t>
  </si>
  <si>
    <t>Ostatní dokumentace zpracování dílenské dokumentace - jen jinde neuvedené</t>
  </si>
  <si>
    <t>Provedení izolace proti zemní vlhkosti svislé za studena lakem asfaltovým</t>
  </si>
  <si>
    <t>m301-307,309-311;     (3,45+10,5+15,5+20,4+26,4+24,5+24,5+15,2+21,9+21,9)</t>
  </si>
  <si>
    <t>sanace;      (24,9+1)*0,3*0,5;      napojení na vsak jámu;      5*0,3*0,8</t>
  </si>
  <si>
    <t>strop nad 2NP T2 KVH 160/220;     0,16*0,22*(4,63*21+5,25*16+1,95*6)*1,03</t>
  </si>
  <si>
    <t>strop nad 3NP N2 KVH 150/200;     0,15*0,2*(2,1+12,85+6,03+11,2+14,1+2,1)</t>
  </si>
  <si>
    <t>1+2NP výklenky oken a dveří;     14,5</t>
  </si>
  <si>
    <t>Demontáž oplechování parapetů do suti</t>
  </si>
  <si>
    <t>Montáž univerzálního držáku v SDK kci</t>
  </si>
  <si>
    <t>Přesun hmot pro budovy zděné v do 6 m</t>
  </si>
  <si>
    <t>strop před výtahem 1+2NP;    2*1,25*2</t>
  </si>
  <si>
    <t>základ zeď;      (1,75*0,95+4,05*1,1)</t>
  </si>
  <si>
    <t>Bourání zdiva z cihel pálených nebo vápenopískových na MV nebo MVC do 1 m3</t>
  </si>
  <si>
    <t>m101,102,109,110,112,113,114,116;     (14,7+17,5+14+2,2+8,8+8+15,4+6)*1,04</t>
  </si>
  <si>
    <t>Očištění vnějších ploch tlakovou vodou</t>
  </si>
  <si>
    <t>Přesun hmot pro budovy zděné v do 12 m</t>
  </si>
  <si>
    <t>Výztuž mazanin svařovanými sítěmi Kari</t>
  </si>
  <si>
    <t>Provedení izolace proti zemní vlhkosti vodorovné za studena lakem asfaltovým</t>
  </si>
  <si>
    <t>okolo zámkDL m117-119, vstup ze zahrady zámkDL;     ((7,4*2+9,2)+(3+3,9+2,4))</t>
  </si>
  <si>
    <t>stáv oplocení vč branky;     (5,8+2,25)</t>
  </si>
  <si>
    <t>základ zeď;      (1,75*0,65+4,05*0,8)*2</t>
  </si>
  <si>
    <t>strop nad 3NP N2 KVH 150/200;     0,15*0,2*(2,1+12,85+6,03+11,2+14,1+2,1)*1,03</t>
  </si>
  <si>
    <t>1NP podlaha vinylová plocha;     (22,2+28,4+26,2+14,5+13,4+23,4+15,7+22,3)*1,05</t>
  </si>
  <si>
    <t>strop nad 3NP N2 KVH 150/200;     (0,15+0,2)*2*(2,1+12,85+6,03+11,2+14,1+2,1)*3</t>
  </si>
  <si>
    <t>3NP obezdívka va sprch koutů;    1+0,5*2</t>
  </si>
  <si>
    <t>DOD dřevovláknitá izolační deska tl.40mm</t>
  </si>
  <si>
    <t>DOD dřevovláknitá izolační deska tl.60mm</t>
  </si>
  <si>
    <t>Demontáž umyvadel bez výtokových armatur</t>
  </si>
  <si>
    <t>Ztužující pásy a věnce ze ŽB tř. C 25/30</t>
  </si>
  <si>
    <t>Izolace proti zemní vlhkosti nopovou fólií svislá, nopek v 20,0 mm, tl do 1,0 mm</t>
  </si>
  <si>
    <t>m202-215;     (14,3+23,4+29,3+28,7+15,7+14,7+23,8+14,4+2,4+16,1+9,9+9,2+17+40,6)</t>
  </si>
  <si>
    <t>okno 01, 02, 05, 07;      (1,25+2*2,25)*4+(2+2*2,4)*4+(1,25+2*2,2)*4+(2+2*2,4)*1</t>
  </si>
  <si>
    <t>sanace 1NP PVC 1-3vrstvy;        (5,2*3+16,8*3+4,2*2+11,2*2+4+20,8*2+14,1*3+5,9)</t>
  </si>
  <si>
    <t>m209,210,213;     (3+4,8+1,6+1,6+2,75+3,35-1,2)*2;   m204;     (5,8+2,45+0,6*2)*2</t>
  </si>
  <si>
    <t>strop nad 3NP N2 KVH 150/200;    (0,15+0,2)*2*(2,1+12,85+6,03+11,2+14,1+2,1)*1,03</t>
  </si>
  <si>
    <t>Bourání ŽB stropů deskových tl přes 80 mm</t>
  </si>
  <si>
    <t>DOD tepelně izolační PUR deska tl.50-70mm</t>
  </si>
  <si>
    <t>překrytí styků různých materiálů;      70</t>
  </si>
  <si>
    <t>střecha nad 3NP sklG dwg;           325,9</t>
  </si>
  <si>
    <t>základ zeď pro TČ;      (0,7*0,3*2*1,1*2)</t>
  </si>
  <si>
    <t>základ zeď;      (1,75*0,65+4,05*0,8)*0,3</t>
  </si>
  <si>
    <t>základ zeď;      (1,75*0,95+4,05*1,1)*1,2</t>
  </si>
  <si>
    <t>2NP podlaha vinylová;     (12+14,3+23,4+29,3+28,7+15,7+14,7+23,8+16,1+9,9+17+40,6)</t>
  </si>
  <si>
    <t>okolo zámkDL m117-119, vstup ze zahrady zámkDL;     ((7,4*2+9,2)+(3+3,9+2,4))*1,01</t>
  </si>
  <si>
    <t>3NP venkovní terasy;     (0,7*2+11,45+5,8+10,7+12,7)*1,3;      u výtahu;     2,09*3</t>
  </si>
  <si>
    <t>stáv stropy (klenby) 1NP;     ((34,5+5,2+18,3+16,8+4,2+11,2+4+20,8+14,1+5,9+8,8+8))</t>
  </si>
  <si>
    <t>1+2NP výklenky oken a dveří;     14,5*1,05</t>
  </si>
  <si>
    <t>Penetrační silikátový nátěr lícového zdiva</t>
  </si>
  <si>
    <t>přebytečná zemina;      (15,34+6,547)*1,85</t>
  </si>
  <si>
    <t>procento vestavěných kc;    20,1/62 je 32%</t>
  </si>
  <si>
    <t>směsný odpad;     192,866-55,11-2,27-75,32</t>
  </si>
  <si>
    <t>stěny 3NP sklS2;     ((6,95+2,4+1,15)*2*3)</t>
  </si>
  <si>
    <t>založení výtahu přebytečný výkopek;      5</t>
  </si>
  <si>
    <t>stáv místnosti v2NP;    (28,8+15,5+12,2+31,2+40+35,7+23,8+16,1+6,8+13,2+9,2+7,9+8,8)</t>
  </si>
  <si>
    <t>2NP po m215;    (12+14,3+23,4+29,3+28,7+15,7+14,7+23,8+14,4+2,4+16,1+9,9+9,2+17+40,6)</t>
  </si>
  <si>
    <t>m301-307,309-311 plocha;     (3,45+10,5+15,5+20,4+26,4+24,5+24,5+15,2+21,9+21,9)*1,05</t>
  </si>
  <si>
    <t>Přesun hmot pro budovy monolitické v do 6 m</t>
  </si>
  <si>
    <t>Stavební přípomoci pro nové vnitřní rozvody</t>
  </si>
  <si>
    <t>dřevěný odpad dle kapitoly 762;      43,706</t>
  </si>
  <si>
    <t>dřevěný odpad dle kapitoly 766;      18,633</t>
  </si>
  <si>
    <t>m308,312,313 vč soklu;     (14,4+3,3+3)*1,2</t>
  </si>
  <si>
    <t>stáv budova 1NP, schodiště PVC;     1,25*20</t>
  </si>
  <si>
    <t>sklE m302-314;      ((10,5-3,2)+15,5+20,4+26,4+24,5+24,5+14,4+15,2+21,9+21,9+3,3+3+1,8)</t>
  </si>
  <si>
    <t>!! automaticky doplněná korekce &gt;&gt;; -38,3617</t>
  </si>
  <si>
    <t>1NP IPEIpeč160 3ks dl 3,85 š300;      3,85*2</t>
  </si>
  <si>
    <t>Oškrabání malby v mísnostech výšky do 3,80 m</t>
  </si>
  <si>
    <t>m209,210,213 vč soklu;    (14,4+2,4+9,2)*1,2</t>
  </si>
  <si>
    <t>založení výtahu bude zpětně zasypáno;    8*1</t>
  </si>
  <si>
    <t>záklop střecha nad 3NP sklG;     319,9*0,022</t>
  </si>
  <si>
    <t>stáv zdivo 450mm 1NP;         (6,15+4,1-1,4+11,45-1,4+6,3-0,8*2+10,05-0,8+10,05+2,7+0,3)</t>
  </si>
  <si>
    <t>1NP podlaha vinylová sokl;     (51,2-8,8+20,8-1+16,5-0,9+14,9-1,5+19,6-1+16-0,8+19,2-0,7)</t>
  </si>
  <si>
    <t>Zřízení oboustranného bednění základových zdí</t>
  </si>
  <si>
    <t>dlažba zámková profilová 200x165x60mm barevná</t>
  </si>
  <si>
    <t>obrubník betonový zahradní šedý 1000x50x200mm</t>
  </si>
  <si>
    <t>stěny 3NP sklS2;     ((6,95+2,4+1,15)*2*3,37)</t>
  </si>
  <si>
    <t>stáv WC, umyvadlo, vana, vanička;    9+11+1+1</t>
  </si>
  <si>
    <t>základ zeď pro TČ;      ((0,7+0,3)*2*2*1,1*2)</t>
  </si>
  <si>
    <t>základ zeď;      (1,75*0,95+4,05*1,1)*0,00025</t>
  </si>
  <si>
    <t>Ústřední vytápění - dle samostatného rozpočtu</t>
  </si>
  <si>
    <t>0090: Stavební přípomoci pro vnitřní instalace</t>
  </si>
  <si>
    <t>Demontáž krytiny ze svitků nebo tabulí do suti</t>
  </si>
  <si>
    <t>Odstranění násypů pod podlahami tl přes 200 mm</t>
  </si>
  <si>
    <t>Potažení vnitřních stěn sklovláknitým pletivem</t>
  </si>
  <si>
    <t>Vložení nařezaných pásků z podlahoviny do lišt</t>
  </si>
  <si>
    <t>objem stáv garáže je cca 62m3;     3,8*5,8*2,8</t>
  </si>
  <si>
    <t>střecha nad 3NP sklG dwg;           325,9*1,12</t>
  </si>
  <si>
    <t>SDK podhled m202-215;     (14,3+23,4+29,3+28,7+15,7+14,7+23,8+14,4+2,4+16,1+9,9+9,2+17+40,6)</t>
  </si>
  <si>
    <t>m109,110,112,113;     (2,95+4,75+1,6+1,6+4+2,85*2+2,8-0,9)*2;   m104;     (5,8+2,45+0,6*2)*2</t>
  </si>
  <si>
    <t>1NP po m116 ;     (3,1+14,7+17,5+22,2+28,4+26,2+14,5+13,4+23,4+14+2,2+15,7+8,8+8+15,4+22,3+6)</t>
  </si>
  <si>
    <t>Montáž desek tl 12,5 mm SDK příčka - skl S1, S2</t>
  </si>
  <si>
    <t>Nakládání výkopku z hornin tř. 1 až 4 do 100 m3</t>
  </si>
  <si>
    <t>Řezání stávajícího živičného krytu hl do 100 mm</t>
  </si>
  <si>
    <t>viditelné dřevěné prvky stropu a stěn, 3x nátěr</t>
  </si>
  <si>
    <t>založení výtahu přebytečný výkopek;      5*1,85</t>
  </si>
  <si>
    <t>1NP podlaha vinylová sokl;     (51,2-8,8+20,8-1+16,5-0,9+14,9-1,5+19,6-1+16-0,8+19,2-0,7)*1,02</t>
  </si>
  <si>
    <t>2NP podlaha vinylová plocha;     (12+14,3+23,4+29,3+28,7+15,7+14,7+23,8+16,1+9,9+17+40,6)*1,05</t>
  </si>
  <si>
    <t>strop nad 3NP Ta KVH 120/180;     (6,53*19+4,4*19+1,81*18+6,8*15+5,4*3+3,22*7+6,58*17+1,81*11)</t>
  </si>
  <si>
    <t>Odstranění lepidla ručně ze schodišťových stupňů</t>
  </si>
  <si>
    <t>Odstranění oboustranného bednění základových zdí</t>
  </si>
  <si>
    <t>Výztuž základových desek svařovanými sítěmi Kari</t>
  </si>
  <si>
    <t>deska parapetní dřevotřísková vnitřní 260x1000mm</t>
  </si>
  <si>
    <t>deska parapetní dřevotřísková vnitřní 400x1000mm</t>
  </si>
  <si>
    <t>deska tl150mm beton pro TČ;      1,63*0,9*0,15*2</t>
  </si>
  <si>
    <t>stáv budova 1NP, výměra dle tab excel;      23,5</t>
  </si>
  <si>
    <t>základ zeď;       0,00486*2*(1,75*0,65+4,05*0,8)</t>
  </si>
  <si>
    <t xml:space="preserve">ODP KO na stáv zdivo m209,210,213 KO;     -((3+4,8/2+1,6/2+1,6/2+2,75+3,35-1,2)*2*2-0,95*0,95); </t>
  </si>
  <si>
    <t>m209,210,213 KO;     ((3+5,7+1,6+1,6+2,75+3,35-1,2)*2*2-0,95*0,95);      m204;     (5,8+2,45)*0,6</t>
  </si>
  <si>
    <t>0094: Lešení, systémové bednění a stavební výtahy</t>
  </si>
  <si>
    <t>pomocné konstrukční prvky jinde neuvedené;     20</t>
  </si>
  <si>
    <t>strop před výtahem 1+2NP;    2*1,25*2*(0,12+0,02)</t>
  </si>
  <si>
    <t>ventilační hlavice dle ZTI;    5;   ostatní;    3</t>
  </si>
  <si>
    <t>Ústřední vytápění-ZTI - dle samostatného rozpočtu</t>
  </si>
  <si>
    <t>1NP podlaha vinylová sokl;     (51,2-8,8+20,8-1+16,5-0,9+14,9-1,5+19,6-1+16-0,8+19,2-0,7)*0,08*1,05</t>
  </si>
  <si>
    <t>1NP IPEIpeč160 3ks dl 3,85 š300;      3,85*0,3*0,2</t>
  </si>
  <si>
    <t>1NP niky ve fasádě;       (1,45*0,62+1,1*0,25)*0,2</t>
  </si>
  <si>
    <t>Podlahy pracnější řezání keramických dlaždic rovné</t>
  </si>
  <si>
    <t>Potěr cementový samonivelační litý C30 tl do 50 mm</t>
  </si>
  <si>
    <t>m209,210,213;     ((3+5,7+1,6+1,6+2,75+3,35-1,2)*2*2-0,95*0,95)*1,04;   m204;     (5,8+2,45)*0,6*1,04</t>
  </si>
  <si>
    <t>m301-307,309-311sokl;     (5,3+14,2-6,7+23-7,1+32-4,7+19,9-4+19,9-2,8+16,6-0,8+18,76-2,86+18,76-3,05)</t>
  </si>
  <si>
    <t>m308,312,313,314;     ((3+4,8+1,8+1,85*3+1,6+0,95-0,7-0,8)*2*2-0,95*0,95);   m304;     (8,45+1,2)*0,6</t>
  </si>
  <si>
    <t>1NP IPEIpeč160 3ks dl 3,85 š300;      0,0158*3,85*3</t>
  </si>
  <si>
    <t>Bourání příček z cihel pálených na MVC tl do 100 mm</t>
  </si>
  <si>
    <t>Bourání příček z cihel pálených na MVC tl do 150 mm</t>
  </si>
  <si>
    <t>Demontáž záklopů stropů z hrubých prken tl do 32 mm</t>
  </si>
  <si>
    <t>Opláštění drenážních trub filtrační textilií DN 100</t>
  </si>
  <si>
    <t>m117-119 dřev vaznice KVH 160/200 320cm2;     (9,2)</t>
  </si>
  <si>
    <t>m117-119 dřev vaznice KVH 160/240 384cm2;     (9,2)</t>
  </si>
  <si>
    <t>obvod zeď;     10,85*0,6;     vnitřní;     4,3*0,45</t>
  </si>
  <si>
    <t>práh dveřní dřevěný dubový tl 20mm dl 820mm š 150mm</t>
  </si>
  <si>
    <t>stáv půdní zdivo, římsa;     (26*2+14,8+13,55)*0,35</t>
  </si>
  <si>
    <t>1+2NP obezdívka va sprch koutů;    (1+0,5)+(1+0,5*2)</t>
  </si>
  <si>
    <t>DOD podlahovina z přírodního linolea - soklová lišta</t>
  </si>
  <si>
    <t>Lepení lamel a čtverců z vinylu 2-složkovým lepidlem</t>
  </si>
  <si>
    <t>deska tl150mm beton pro TČ;      (1,63+0,9)*2*0,15*2</t>
  </si>
  <si>
    <t>kPol 622221021 ovažováno 50% plochy;     491,257*0,5</t>
  </si>
  <si>
    <t>m120,121 dřevěný trám KVH 60/160 96cm2;      (1,4*7)</t>
  </si>
  <si>
    <t>práh dveřní dřevěný dubový tl 20mm dl 1020mm š 150mm</t>
  </si>
  <si>
    <t>strop nad 3NP Ta KVH 120/180;     0,12*0,18*(6,53*19+4,4*19+1,81*18+6,8*15+5,4*3+3,22*7+6,58*17+1,81*11)</t>
  </si>
  <si>
    <t>Demontáž podlah vlysových lepených s lištami lepenými</t>
  </si>
  <si>
    <t>Hrubá výplň rýh ve stěnách maltou jakékoli šířky rýhy</t>
  </si>
  <si>
    <t>Napojení odvodu kondenzátu na stávající dešťové svody</t>
  </si>
  <si>
    <t>ODP omyvatelný nátěr m116;    -(3,4+2,85-0,8/2)*2*1,5</t>
  </si>
  <si>
    <t>Přesun hmot pro pozemní komunikace s krytem dlážděným</t>
  </si>
  <si>
    <t>strop nad 2NP Ič200 6,25m 1ks ozn P3;     0,0262*6,25</t>
  </si>
  <si>
    <t>vrstva tl100mm ŠP pro TČ;      (1,63+0,2)*(0,9+0,2)*2</t>
  </si>
  <si>
    <t>m301-307,309-311sokl;     (5,3+14,2-6,7+23-7,1+32-4,7+19,9-4+19,9-2,8+16,6-0,8+18,76-2,86+18,76-3,05)*1,02</t>
  </si>
  <si>
    <t>m109,110,112,113 KO;     ((2,95+4,75+1,6+1,6+4+2,85+2,4+6,3-0,9)*2*2-0,95*0,95);   m104;     (5,8+2,45)*0,6</t>
  </si>
  <si>
    <t>Demontáž truhlářského obložení stěn podkladových roštů</t>
  </si>
  <si>
    <t>Násyp pod podlahy z hrubého kameniva 8-16 se zhutněním</t>
  </si>
  <si>
    <t>Výztuž základových zdí nosných svařovanými sítěmi Kari</t>
  </si>
  <si>
    <t>stáv budova 1+2NP, výměra dle tab excel;     31,6+21,9</t>
  </si>
  <si>
    <t>strop nad 3NP Ta KVH 120/180;     (0,12+0,18)*2*(6,53*19+4,4*19+1,81*18+6,8*15+5,4*3+3,22*7+6,58*17+1,81*11)</t>
  </si>
  <si>
    <t>ODP KO na stáv zdivo m109,110,112,113 KO;     -((2,95/2+4,75+1,6/2+1,6/2+3,1+2,85+2,4+6,3-0,9)*2*2-0,95*0,95)</t>
  </si>
  <si>
    <t>strop nad 3NP Ta KVH 120/180;     0,12*0,18*(6,53*19+4,4*19+1,81*18+6,8*15+5,4*3+3,22*7+6,58*17+1,81*11)*1,03</t>
  </si>
  <si>
    <t>Bourání podlah z cihel kladených na plocho pl přes 1 m2</t>
  </si>
  <si>
    <t>Demontáž lepených povlakových podlah bez podložky ručně</t>
  </si>
  <si>
    <t>Elektroinstalace silnoproud - dle samostatného rozpočtu</t>
  </si>
  <si>
    <t>Elektroinstalace slaboproud - dle samostatného rozpočtu</t>
  </si>
  <si>
    <t>Odstranění podkladu z kameniva těženého tl 300 mm ručně</t>
  </si>
  <si>
    <t>Penetrační disperzní nátěr vnějších stěn nanášený ručně</t>
  </si>
  <si>
    <t>Plastové profily ukončovací lepené standardním lepidlem</t>
  </si>
  <si>
    <t>Vysekání rýh ve zdivu cihelném hl do 100 mm š do 200 mm</t>
  </si>
  <si>
    <t>Vysekání rýh ve zdivu cihelném hl do 100 mm š do 300 mm</t>
  </si>
  <si>
    <t>stáv budova 1+2NP, výměra dle tab excel;     12,6+248,9</t>
  </si>
  <si>
    <t>stáv budova 1+2NP, výměra dle tab excel;     70,5+238,7</t>
  </si>
  <si>
    <t>stáv střecha dwg, uvažováno 1,9mb/m2;     365/0,863*1,9</t>
  </si>
  <si>
    <t>m301-307,309-311sokl;     (5,3+14,2-6,7+23-7,1+32-4,7+19,9-4+19,9-2,8+16,6-0,8+18,76-2,86+18,76-3,05)*0,08*1,05</t>
  </si>
  <si>
    <t>m308,312,313,314;     ((3+4,8+1,8+1,85*3+1,6+0,95-0,7-0,8)*2*2-0,95*0,95)*1,04;   m304;     (8,45+1,2)*0,6*1,04</t>
  </si>
  <si>
    <t>Bourání zdiva nadzákladového z betonu prostého přes 1 m3</t>
  </si>
  <si>
    <t>Penetrační disperzní nátěr vnitřních stěn nanášený ručně</t>
  </si>
  <si>
    <t>Potažení vnitřních stěn vápenným štukem tloušťky do 3 mm</t>
  </si>
  <si>
    <t>Výztuž ztužujících pásů a věnců betonářskou ocelí 10 505</t>
  </si>
  <si>
    <t>strop před výtahem 1+2NPvýztuž 10kg/m2;    2*1,25*2*0,01</t>
  </si>
  <si>
    <t>2NP podlaha vinylová sokl;     (4,95+33,7-8,5+50,5-8,2+21,8-1+16,8-0,9+15,4-1,8+19,6-1+16,3-0,8+25,2-1+16,8-0,8)</t>
  </si>
  <si>
    <t>sanace 1NP nová skladba A, m101-116;     (14,7+17,5+22,2+28,4+26,2+14,5+13,4+23,4+14+2,2+15,7+8,8+8+15,4+22,3+6)</t>
  </si>
  <si>
    <t>1NP;     (2,25*2,8-0,8*2);   2NP balkon stěna;     1,23*3</t>
  </si>
  <si>
    <t>Cementový postřik vnějších stěn nanášený celoplošně ručně</t>
  </si>
  <si>
    <t>Odstranění násypů pod podlahami tl do 100 mm pl přes 2 m2</t>
  </si>
  <si>
    <t>Přesun hmot procentní pro zasklívání v objektech v do 6 m</t>
  </si>
  <si>
    <t>Spojovací prostředky pro montáž prostorových vázaných kcí</t>
  </si>
  <si>
    <t>m117-119 dřevěný sloupek KVH 180/180 324cm2;     (3,3*12)</t>
  </si>
  <si>
    <t>m308, 312 v místě sprch koutu n vany;     ((1+2,5)*2+2*2)</t>
  </si>
  <si>
    <t>střecha nad 3NP sklG spád klíny TI tl100-200mm;     319,9</t>
  </si>
  <si>
    <t>vrstva tl100mm ŠP pro TČ;      (1,63+0,2)*(0,9+0,2)*2*0,1</t>
  </si>
  <si>
    <t>m109,110,112,113;     ((2,95+4,75+1,6+1,6+4+2,85+2,4+6,3-0,9)*2*2-0,95*0,95)*1,04;   m104;     (5,8+2,45)*0,6*1,04</t>
  </si>
  <si>
    <t>stáv stropy (rovné) i (klenby) 1NP;     ((26,2+27,4+10,6+32,5)+(34,5+5,2+18,3+16,8+4,2+11,2+4+20,8+14,1+5,9+8,8+8))</t>
  </si>
  <si>
    <t>Bourání mazanin škvárobetonových tl do 100 mm pl přes 4 m2</t>
  </si>
  <si>
    <t>Cementový postřik vnitřních stěn nanášený celoplošně ručně</t>
  </si>
  <si>
    <t>Demontáž truhlářského obložení podhledů podkladových roštů</t>
  </si>
  <si>
    <t>Hloubení jam nezapažených v hornině tř. 3 objemu do 100 m3</t>
  </si>
  <si>
    <t>Hloubení jam nezapažených v hornině tř. 4 objemu do 100 m3</t>
  </si>
  <si>
    <t>Hloubení rýh š do 2000 mm v hornině tř. 3 objemu do 100 m3</t>
  </si>
  <si>
    <t>Hloubení rýh š do 2000 mm v hornině tř. 4 objemu do 100 m3</t>
  </si>
  <si>
    <t>Krycí dvojnásobný akrylátový nátěr vodou omývatelný omítek</t>
  </si>
  <si>
    <t>m120,121 dřevěný trám KVH 100/200 200cm2;      (12,95+8,5)</t>
  </si>
  <si>
    <t>stěny 3NP sklS1;     ((20,9+12,35-0,3*2+1,4/2+0,55/2)*2*3)</t>
  </si>
  <si>
    <t>strop nad 2NP Ič200 6,25m 1ks ozn P3;     0,0262*6,25*1,08</t>
  </si>
  <si>
    <t>2NP podlaha vinylová sokl;     (4,95+33,7-8,5+50,5-8,2+21,8-1+16,8-0,9+15,4-1,8+19,6-1+16,3-0,8+25,2-1+16,8-0,8)*1,02</t>
  </si>
  <si>
    <t>sanace 1NP nová skladba A, m101-116;     (14,7+17,5+22,2+28,4+26,2+14,5+13,4+23,4+14+2,2+15,7+8,8+8+15,4+22,3+6)*1,15</t>
  </si>
  <si>
    <t>Odstranění podkladu živičných tl 100 mm při překopech ručně</t>
  </si>
  <si>
    <t>Přesun hmot procentní pro kce tesařské v objektech v do 6 m</t>
  </si>
  <si>
    <t>m109,112  v místě sprch koutu n vany;     ((2,5+3)*2+2,7*2)</t>
  </si>
  <si>
    <t>m209,213  v místě sprch koutu n vany;     ((2,5+3)*2+1,2*2)</t>
  </si>
  <si>
    <t>stěny 3NP sklS1;     ((20,9+12,35+1,4/2+0,55/2+0,3)*2*3,37)</t>
  </si>
  <si>
    <t>základ pro TČ výkop s odpočtem zpět zásypu;     6,262-4,495</t>
  </si>
  <si>
    <t>sanace 1NP nová skladba A, m101-116;     (14,7+17,5+22,2+28,4+26,2+14,5+13,4+23,4+14+2,2+15,7+8,8+8+15,4+22,3+6)*0,0002</t>
  </si>
  <si>
    <t>Cementový postřik vnitřních stropů nanášený celoplošně ručně</t>
  </si>
  <si>
    <t>DMTŽ pletivového oplocení vč sloupků na podezdívce - do suti</t>
  </si>
  <si>
    <t>Demontáž baterie nástěnné do G 3 / 4 a obdobných, vč ventilů</t>
  </si>
  <si>
    <t>Demontáž vaniček sprchových bez výtokových armatur vč zástěn</t>
  </si>
  <si>
    <t>Přesun hmot procentní pro kce tesařské v objektech v do 12 m</t>
  </si>
  <si>
    <t>přebytečný výkopek - odvoz na skládku;     (3,5+3,5+5,085)-4</t>
  </si>
  <si>
    <t>základ patka vnější schodiště m120, 121;    0,4*4*(11+2)*0,3</t>
  </si>
  <si>
    <t>ODP keram obkladu m308,312,313,314;     -((3+4,8+1,8+1,85*3+1,6+0,95-0,7-0,8)*2*2-0,95*0,95);   m304;     -(8,45+1,2)*0,6</t>
  </si>
  <si>
    <t>sanace 1NP nová skladba A vrstva tl100mm;     (26,2+27,4+10,6+34,5+32,5+5,2+18,3+16,8+4,2+11,2+4+20,8+14,1+5,9+8,8+8)*0,1</t>
  </si>
  <si>
    <t>Demontáž truhlářského obložení stěn z panelů plochy do 1,5 m2</t>
  </si>
  <si>
    <t>pomocné konstrukční prvky jinde neuvedené;     20*(0,1+0,2)*2</t>
  </si>
  <si>
    <t>pomocné konstrukční prvky jinde neuvedené;     20*(0,1+0,2*2)</t>
  </si>
  <si>
    <t>stěny 3NP sklS1;     ((20,9+12,35-0,3*2+1,4/2+0,55/2)*2*3,37)</t>
  </si>
  <si>
    <t xml:space="preserve">stáv okno 1250/1500 z m105 nově osazeno v m109;     1,25*1,5 </t>
  </si>
  <si>
    <t>venkovní výplně otvorů 1+2NP;    (1,55*2,4+1,25*2,2+1,48*2,4)</t>
  </si>
  <si>
    <t>základ pro TČ výkop;      ((1,63+0,5)*(0,9+0,5)*(0,95+0,1))*2</t>
  </si>
  <si>
    <t>2NP podlaha vinylová sokl;     (4,95+33,7-8,5+50,5-8,2+21,8-1+16,8-0,9+15,4-1,8+19,6-1+16,3-0,8+25,2-1+16,8-0,8)*0,08*1,05</t>
  </si>
  <si>
    <t>omítka stáv stropy (rovné) i (klenby) 1NP;     ((26,2+27,4+10,6+32,5)+(34,5+5,2+18,3+16,8+4,2+11,2+4+20,8+14,1+5,9+8,8+8))</t>
  </si>
  <si>
    <t>sanace 1NP nová skladba A vrstva tl150mm;     (26,2+27,4+10,6+34,5+32,5+5,2+18,3+16,8+4,2+11,2+4+20,8+14,1+5,9+8,8+8)*0,15</t>
  </si>
  <si>
    <t>Lože pod potrubí n obsyp potrubí otevřený výkop ze štěrkopísku</t>
  </si>
  <si>
    <t>Montáž soklů z dlaždic keramických lepených rovných v do 90 mm</t>
  </si>
  <si>
    <t>Montáž truhlářských prahů dveří jednokřídlových šířky do 10 cm</t>
  </si>
  <si>
    <t>Montáž vchodových dveří dvoukřídlových s nadsvětlíkem do zdiva</t>
  </si>
  <si>
    <t>Přesun hmot procentní pro izolace tepelné v objektech v do 6 m</t>
  </si>
  <si>
    <t>Spojovací prostředky pro montáž záklopu, stropnice a podbíjení</t>
  </si>
  <si>
    <t>pomocné konstrukční prvky jinde neuvedené;     20*0,1*0,2*1,08</t>
  </si>
  <si>
    <t>střecha nad 3NP sklG dwg, předpoklad 6ks/m2;           325,9*6</t>
  </si>
  <si>
    <t>střecha nad 3NP sklG spád klíny TI tl100-200mm;     319,9*0,17</t>
  </si>
  <si>
    <t>sanace 1NP nová skladba A, m101-116, XPS tl100mm;     (14,7+17,5+22,2+28,4+26,2+14,5+13,4+23,4+14+2,2+15,7+8,8+8+15,4+22,3+6)</t>
  </si>
  <si>
    <t>Montáž vchodových dveří jednokřídlových s nadsvětlíkem do zdiva</t>
  </si>
  <si>
    <t>Přesun hmot procentní pro izolace tepelné v objektech v do 12 m</t>
  </si>
  <si>
    <t>Přesun hmot procentní pro podlahy dřevěné v objektech v do 12 m</t>
  </si>
  <si>
    <t>Vápenná omítka štuková dvouvrstvá vnitřních stěn nanášená ručně</t>
  </si>
  <si>
    <t>Zásyp jam, šachet rýh nebo kolem objektů sypaninou se zhutněním</t>
  </si>
  <si>
    <t xml:space="preserve">stáv okno 1250/1500 z m105 nově osazeno v m109;     1,25+2*1,5 </t>
  </si>
  <si>
    <t>Jednonásobný napouštěcí syntetický nátěr truhlářských konstrukcí</t>
  </si>
  <si>
    <t>Lazurovací jednonásobný syntetický nátěr truhlářských konstrukcí</t>
  </si>
  <si>
    <t>Montáž truhlářských prahů dveří jednokřídlových šířky přes 10 cm</t>
  </si>
  <si>
    <t>Vyrovnání podkladu samonivelační stěrkou tl 3 mm pevnosti 30 Mpa</t>
  </si>
  <si>
    <t>Vyrovnání podkladu samonivelační stěrkou tl 4 mm pevnosti 30 Mpa</t>
  </si>
  <si>
    <t>Vytrhání obrub krajníků obrubníků stojatých pro opětovné použití</t>
  </si>
  <si>
    <t>Zařízení staveniště kompl náklady na zřízení, provoz a likvidaci</t>
  </si>
  <si>
    <t>jen u neměněných oken 1+2NP;     (1,25*5+0,9*2+1*1)+(1,25*8+1*1)</t>
  </si>
  <si>
    <t>m117-119 dřev vaznice KVH 160/200 320cm2;     (9,2)*(0,16+0,2)*2</t>
  </si>
  <si>
    <t>m117-119 dřev vaznice KVH 160/200 320cm2;     (9,2)*(0,16+0,2*2)</t>
  </si>
  <si>
    <t>strop nad 2NP Ič180 5,3+4,63m á1ks ozn P5;     0,0219*(5,3+4,63)</t>
  </si>
  <si>
    <t>základ patka vnější schodiště m120, 121;    0,4*0,4*(1*11+0,7*2)</t>
  </si>
  <si>
    <t>otvory 1+2NP;     ((1,2*1,5*12)+(1,1*2,1+1,25*2,2)+(0,9*0,6*2+1*0,6*2+2*2,4*4+1,25*1,35*2+1*1,2)+(1,25*2,25*4+1,25*2,2*4)+2*7,8)</t>
  </si>
  <si>
    <t>Demontáž truhlářského obložení podhledů z panelů plochy do 1,5 m2</t>
  </si>
  <si>
    <t>Krycí dvojnásobný silikátový nátěr omítek stupně členitosti 1 a 2</t>
  </si>
  <si>
    <t>Oprava vnitřní vápenné hladké omítky stěn v rozsahu plochy do 30%</t>
  </si>
  <si>
    <t>Oprava vnitřní vápenné hladké omítky stěn v rozsahu plochy do 50%</t>
  </si>
  <si>
    <t>Přesun hmot procentní pro krytiny povlakové v objektech v do 12 m</t>
  </si>
  <si>
    <t>Přesun hmot procentní pro obklady keramické v objektech v do 12 m</t>
  </si>
  <si>
    <t>Přesun hmot procentní pro podlahy povlakové v objektech v do 12 m</t>
  </si>
  <si>
    <t>Přesun hmot procentní pro podlahy z dlaždic v objektech v do 12 m</t>
  </si>
  <si>
    <t>Vybourání stávajících vnitřních rozvodů ZTI - jen jinde neuvedené</t>
  </si>
  <si>
    <t>fólie hydroizolační střešní mPVC mechanicky kotvená tl 2,0mm šedá</t>
  </si>
  <si>
    <t>konstrukce pro uchycení baterií osová rozteč CW profilů 460-625mm</t>
  </si>
  <si>
    <t>m117-119 dřev vaznice KVH 160/200 320cm2;     (9,2)*0,16*0,2*1,08</t>
  </si>
  <si>
    <t>m117-119 dřev vaznice KVH 160/240 384cm2;     (9,2)*(0,16+0,24)*2</t>
  </si>
  <si>
    <t>m117-119 dřev vaznice KVH 160/240 384cm2;     (9,2)*(0,16+0,24*2)</t>
  </si>
  <si>
    <t>stáv budova 2NP, podlaha parkety, výměra dle tab excel;     187,2</t>
  </si>
  <si>
    <t>sanace 1NP nová skladba A, m101-116, XPS tl100mm;     (14,7+17,5+22,2+28,4+26,2+14,5+13,4+23,4+14+2,2+15,7+8,8+8+15,4+22,3+6)*1,02</t>
  </si>
  <si>
    <t>Potažení vnitřních rovných stropů vápenným štukem tloušťky do 3 mm</t>
  </si>
  <si>
    <t>Provedení izolace proti zemní vlhkosti pásy přitavením svislé NAIP</t>
  </si>
  <si>
    <t>Uvolnění zhlaví trámů ze zdiva cihelného průřezu zhlaví do 0,05 m2</t>
  </si>
  <si>
    <t>Vysekání výklenků ve zdivu cihelném na MV nebo MVC pl přes 0,25 m2</t>
  </si>
  <si>
    <t>hranol stavební řezivo průřezu do 224cm2 dl 8m dřevo KVH C24 (S10)</t>
  </si>
  <si>
    <t>m117-119 dřevěný sloupek KVH 180/180 324cm2;     (3,3*12)*(0,18*4)</t>
  </si>
  <si>
    <t>m117-119 dřev vaznice KVH 160/240 384cm2;     (9,2)*0,16*0,24*1,08</t>
  </si>
  <si>
    <t>m120,121 dřevěný trám KVH 60/160 96cm2;      (1,4*7)*(0,06+0,16)*2</t>
  </si>
  <si>
    <t>m120,121 dřevěný trám KVH 60/160 96cm2;      (1,4*7)*(0,06+0,16*2)</t>
  </si>
  <si>
    <t>pás tepelně izolační univerzální lambda=0,033-0,033-0,035 tl 180mm</t>
  </si>
  <si>
    <t>pás tepelně izolační univerzální lambda=0,033-0,033-0,035 tl 240mm</t>
  </si>
  <si>
    <t>základ pro TČ výkop s odpočtem zpět zásypu;     (6,262-4,495)*1,85</t>
  </si>
  <si>
    <t>Odstranění lepených podlahovin bez podložky ze schodišťových stupňů</t>
  </si>
  <si>
    <t>Oprava vnitřní vápenné hladké omítky stropů v rozsahu plochy do 10%</t>
  </si>
  <si>
    <t>Vyčištění budov bytové a občanské výstavby při výšce podlaží do 4 m</t>
  </si>
  <si>
    <t>Vybourání kovových mříží venkovních výplní otvorů ve zdech pl &lt;2 m2</t>
  </si>
  <si>
    <t>Základové desky ze ŽB bez zvýšených nároků na prostředí tř. C 20/25</t>
  </si>
  <si>
    <t>deska tl150mm beton síť 6/100x100 pro TČ;      0,00486*(1,63*0,9)*2</t>
  </si>
  <si>
    <t>m120,121 dřevěný trám KVH 60/160 96cm2;      (1,4*7)*0,06*0,16*1,08</t>
  </si>
  <si>
    <t>přebytečný výkopek - odvoz na skládku;     ((3,5+3,5+5,085)-4)*1,85</t>
  </si>
  <si>
    <t>venkovní výplně otvorů;    (1,55*1,65*(12+1+6+8)+1,3*1,6+1,3*0,9*2)</t>
  </si>
  <si>
    <t>základ zeď pro TČ síť 6/100x100;      0,00486*((0,7+0,3)*2*2*1,1*2)</t>
  </si>
  <si>
    <t>D+M osazování hasicích přístrojů na stěnu, vč dodávky závěsného háku</t>
  </si>
  <si>
    <t>Kanalizace, vodovod, zařizovací předměty - dle samostatného rozpočtu</t>
  </si>
  <si>
    <t>Přesun hmot procentní pro konstrukce klempířské v objektech v do 6 m</t>
  </si>
  <si>
    <t>Přesun hmot procentní pro zámečnické konstrukce v objektech v do 6 m</t>
  </si>
  <si>
    <t>Poplatek za uložení stavebního odpadu - zeminy a kameniva na skládce</t>
  </si>
  <si>
    <t>Vodorovné přemístění do 4000 m výkopku/sypaniny z horniny tř. 1 až 4</t>
  </si>
  <si>
    <t>Vyrovnání podkladu vnějších stěn maltou vápenocementovou tl do 10 mm</t>
  </si>
  <si>
    <t>Válcované nosníky do č.12 dodatečně osazované do připravených otvorů</t>
  </si>
  <si>
    <t>stáv venkovní dlažba u vjezdu a vstupu;    12+20;    ostatní;     15</t>
  </si>
  <si>
    <t>stáv stropy (rovné) i (klenby) 1NP;     ((26,2+27,4+10,6+32,5)+(34,5+5,2+18,3+16,8+4,2+11,2+4+20,8+14,1+5,9+8,8+8));      ostatní;     30</t>
  </si>
  <si>
    <t>2NP zazdívka otvorů;     1,25*1,35*(0,6+0,45)+0,8*2,2*0,2+0,8*2,2*0,3</t>
  </si>
  <si>
    <t>2et ÚT dle pol v samost rozpočtu;      0,5+0,5+0,3*8;    ostat;     5</t>
  </si>
  <si>
    <t>Bourání kcí v hloubených vykopávkách ze zdiva z betonu prostého ručně</t>
  </si>
  <si>
    <t>Montáž zárubní obložkových pro dveře jednokřídlové tl stěny do 170 mm</t>
  </si>
  <si>
    <t>Přesun hmot procentní pro konstrukce klempířské v objektech v do 12 m</t>
  </si>
  <si>
    <t>Přesun hmot procentní pro konstrukce truhlářské v objektech v do 12 m</t>
  </si>
  <si>
    <t>Provedení izolace proti zemní vlhkosti pásy přitavením vodorovné NAIP</t>
  </si>
  <si>
    <t>Zakrytí výplní otvorů a svislých ploch fólií přilepenou lepící páskou</t>
  </si>
  <si>
    <t>hranol stavební řezivo průřezu do 224cm2 do dl 6m dřevo KVH C24 (S10)</t>
  </si>
  <si>
    <t>hranol stavební řezivo průřezu do 450cm2 dl do 8m dřevo KVH C24 (S10)</t>
  </si>
  <si>
    <t>odvoz na veřejnou skládku na vzdál 4km za poslední 3km;      26,638*3</t>
  </si>
  <si>
    <t>odvoz na veřejnou skládku na vzdál 4km za poslední 3km;     192,866*3</t>
  </si>
  <si>
    <t>strop nad 2NP Ič180 5,3+4,63m á1ks ozn P5;     0,0219*(5,3+4,63)*1,08</t>
  </si>
  <si>
    <t>stáv budova 2NP, podlaha PVC plocha, výměra dle tab excel;      140,1</t>
  </si>
  <si>
    <t>Příplatek k montáži oken rovné ostění fólie připojovací spára do 35 mm</t>
  </si>
  <si>
    <t>Podsyp pod základové konstrukce se zhutněním z netříděného štěrkopísku</t>
  </si>
  <si>
    <t>Vápenocementová omítka hladká jednovrstvá vnějších stěn nanášená ručně</t>
  </si>
  <si>
    <t>hranol stavební řezivo průřezu nad 450cm2 dl do 8m dřevo KVH C24 (S10)</t>
  </si>
  <si>
    <t>m120,121 dřevěný trám KVH 100/200 200cm2;      (12,95+8,5)*(0,1+0,2)*2</t>
  </si>
  <si>
    <t>m120,121 dřevěný trám KVH 100/200 200cm2;      (12,95+8,5)*(0,1+0,2*2)</t>
  </si>
  <si>
    <t>m120,121 dřev sloupek KVH 100/100 vč zavětrování 100cm2;      (2,25*7)</t>
  </si>
  <si>
    <t>odvoz na veřejnou skládku na vzdál 4km za poslední 3km;      161,268*3</t>
  </si>
  <si>
    <t>odvoz na veřejnou skládku na vzdál 4km za poslední 3km;      173,944*3</t>
  </si>
  <si>
    <t>Čištění budov zametení schodišť - n venkovních zpevněných ploch a teras</t>
  </si>
  <si>
    <t>Demontáž lepených povlakových podlah bez podložky ručně vč DMTŽ soklíku</t>
  </si>
  <si>
    <t>Demontáž stropních trámů z hraněného řeziva průřezové plochy do 450 cm2</t>
  </si>
  <si>
    <t>Izolace proti zemní vlhkosti nopovou fólií ukončení provětrávací lištou</t>
  </si>
  <si>
    <t>Odsekání a odebrání obkladů stěn z vnějších obkládaček plochy přes 1 m2</t>
  </si>
  <si>
    <t>Osazení zahradního obrubníku betonového do lože z betonu s boční opěrou</t>
  </si>
  <si>
    <t>Otlučení (osekání) cementových omítek vnějších ploch v rozsahu do 100 %</t>
  </si>
  <si>
    <t>Sanitární příčky do mokrého prostředí, desky s HPL - laminátem tl 12 mm</t>
  </si>
  <si>
    <t>Trativody z drenážních trubek plastových flexibilních D 100 mm bez lože</t>
  </si>
  <si>
    <t>Válcované nosníky č.14 až 22 dodatečně osazované do připravených otvorů</t>
  </si>
  <si>
    <t>m120,121 dřevěný trám KVH 100/200 200cm2;      (12,95+8,5)*0,1*0,2*1,08</t>
  </si>
  <si>
    <t>pro práci na fasádě (bez provedení KZS) 3NP;      (25+0,9*2+14,1)*2*9,2</t>
  </si>
  <si>
    <t>Demontáž podlah plovoucích laminátových lepených do suti vč DMTŽ soklíku</t>
  </si>
  <si>
    <t>Odsekání a odebrání obkladů stěn z vnitřních obkládaček plochy přes 1 m2</t>
  </si>
  <si>
    <t>Příčka z pórobetonových hladkých tvárnic na tenkovrstvou maltu tl 100 mm</t>
  </si>
  <si>
    <t>Příčka z pórobetonových hladkých tvárnic na tenkovrstvou maltu tl 150 mm</t>
  </si>
  <si>
    <t>Příplatek k odvozu suti a vybouraných hmot na skládku ZKD 1 km přes 1 km</t>
  </si>
  <si>
    <t>Příplatek k sádrovláknité podlaze za každý dalších 10 mm suchého podsypu</t>
  </si>
  <si>
    <t>Potažení vnitřních kleneb nebo skořepin vápenným štukem tloušťky do 3 mm</t>
  </si>
  <si>
    <t>m117-119 dřevěný sloupek KVH 180/180 324cm2;     (3,3*12)*0,18*0,18*1,08</t>
  </si>
  <si>
    <t>stáv budova 1+2NP, podlaha parkety, výměra dle tab excel;     18,3+187,2</t>
  </si>
  <si>
    <t>Přesun hmot procentní pro sádrokartonové konstrukce v objektech v do 12 m</t>
  </si>
  <si>
    <t>Vybourání otvorů ve zdivu cihelném D do 60 mm na MVC nebo MV tl do 300 mm</t>
  </si>
  <si>
    <t>Vybourání otvorů ve zdivu cihelném D do 60 mm na MVC nebo MV tl do 600 mm</t>
  </si>
  <si>
    <t>Vybourání otvorů ve zdivu cihelném pl do 4 m2 na MVC nebo MV tl do 100 mm</t>
  </si>
  <si>
    <t>Záklop stropů z desek OSB tl 22 mm na pero a drážku šroubovaných na trámy</t>
  </si>
  <si>
    <t>m120,121 dřev sloupek KVH 140/140 vč zavětrování 196cm2;      (3,2*11+10)</t>
  </si>
  <si>
    <t>Kladení zámkové dlažby komunikací pro pěší tl 60 mm skupiny A pl do 100 m2</t>
  </si>
  <si>
    <t>nakládání přebytečného výkopku pro odvoz na skládku;     (3,5+3,5+5,085)-4</t>
  </si>
  <si>
    <t>2NP stáv omítky sjednocení povrchu;     (((4,25+6,75)+(12,95+6,8)+(6,5+4,8)+(6,2+6,4)+(6,2+4,15+5,8*2)+(9,4+3,95+4,85)+(3,5+4,8)+(2,7+3,35))*2*2,85)</t>
  </si>
  <si>
    <t>Dodatečná izolace zdiva tl do 300 mm zaražením nerezových plechů chrom-nikl</t>
  </si>
  <si>
    <t>Dodatečná izolace zdiva tl do 600 mm zaražením nerezových plechů chrom-nikl</t>
  </si>
  <si>
    <t>Osazování ocelových válcovaných nosníků stropů I, IE, U, UE nebo L do č. 22</t>
  </si>
  <si>
    <t>SDK příčka tl 100 mm profil CW+UW 50 desky 2xA 12,5 TI 50 mm EI 60 Rw 50 dB</t>
  </si>
  <si>
    <t>SDK stěna předsazená tl 62,5 mm profil CW+UW 50 deska 1xA 12,5 bez TI EI 15</t>
  </si>
  <si>
    <t>Záklop stropů z desek OSB tl 2x18 mm na pero a drážku šroubovaných na trámy</t>
  </si>
  <si>
    <t>venkovní výplně otvorů 1+2NP;    (1,25*1,5+1,25*1,35*6)+(1,25*1,35*8+0,8*2)</t>
  </si>
  <si>
    <t>Bourání zdiva z cihel pálených nebo vápenopískových na MV nebo MVC přes 1 m3</t>
  </si>
  <si>
    <t>Montáž parapetních dřevěných nebo plastových šířky přes 30 cm délky do 1,6 m</t>
  </si>
  <si>
    <t>Vybourání otvorů ve zdivu cihelném pl do 0,09 m2 na MVC nebo MV tl do 750 mm</t>
  </si>
  <si>
    <t>stáv budova 1+2NP, podlaha PVC plocha, výměra dle tab excel;     190,6+140,1</t>
  </si>
  <si>
    <t>vnitřní dveře 1+2NP jen v nebouraných stěnách n příčkách;    0,8*2*((4+7)+8)</t>
  </si>
  <si>
    <t>DMTŽ odstranění stáv prvků na fasádě - stříšky, svítidla, tabule, značky apod</t>
  </si>
  <si>
    <t>Lakovací dvojnásobný syntetický nátěr truhlářských konstrukcí s mezibroušením</t>
  </si>
  <si>
    <t>Montáž podlah keramických hladkých lepených flexibilním lepidlem do 12 ks/ m2</t>
  </si>
  <si>
    <t>Odvoz suti a vybouraných hmot na skládku nebo meziskládku do 1 km se složením</t>
  </si>
  <si>
    <t>SDK příčka tl 150 mm profil CW+UW 100 desky 2xA 12,5 TI 100 mm EI 60 Rw 55 DB</t>
  </si>
  <si>
    <t>Vysekání rýh v dlažbě betonové nebo jiné monolitické hl do 100 mm š do 300 mm</t>
  </si>
  <si>
    <t>Vysekání rýh ve zdivu cihelném pro vtahování nosníků hl do 150 mm v do 150 mm</t>
  </si>
  <si>
    <t>Vysekání rýh ve zdivu cihelném pro vtahování nosníků hl do 150 mm v do 250 mm</t>
  </si>
  <si>
    <t>Základová zeď ze ŽB bez zvýšených nároků na prostředí tř. C 20/25 bez výztuže</t>
  </si>
  <si>
    <t>1NP vnitř stěny pro nové otvory;     (0,6+0,4)*2*0,3+(0,6+0,4+0,45+0,7)*2*0,45</t>
  </si>
  <si>
    <t>1et ÚT dle pol v samost rozpočtu;      1+2+2+0,2*30+0,3*28;     ostat;      10</t>
  </si>
  <si>
    <t>Tenkovrstvá silikátová zrnitá omítka tl. 2,0 mm včetně penetrace vnějších stěn</t>
  </si>
  <si>
    <t>Vybourání otvorů ve zdivu cihelném pl do 0,0225 m2 na MVC nebo MV tl do 300 mm</t>
  </si>
  <si>
    <t>Vybourání otvorů ve zdivu cihelném pl do 0,0225 m2 na MVC nebo MV tl do 600 mm</t>
  </si>
  <si>
    <t>deska tl300mm síť 6/100x100 2vrstvy;     0,00486*2*(2,3*2,05+(2,3+2,05*2)*0,3)</t>
  </si>
  <si>
    <t>m120,121 dřev sloupek KVH 100/100 vč zavětrování 100cm2;      (2,25*7)*(0,1*4)</t>
  </si>
  <si>
    <t>2NP vnitř stěny pro nové otvory;     (0,3)*2*0,3+(0,15+0,4+1,1+0,45+0,7)*2*0,45</t>
  </si>
  <si>
    <t>Bourací práce pro nové vnitřní rozvody ZTI rýhy, prostupy - jen jinde neuvedené</t>
  </si>
  <si>
    <t>Montáž dveřních křídel otvíravých dvoukřídlových požárních do obložkové zárubně</t>
  </si>
  <si>
    <t>Montáž izolace tepelné střech plochých lepené za studena bodově, spádová vrstva</t>
  </si>
  <si>
    <t>celkem odpadu;    173,944; ODP odpadu dřevěného a z cihel;      -(43,706+68,48)</t>
  </si>
  <si>
    <t>hranol stavební řezivo průřezu do 120cm2 do dl 6m dřevo KVH C24 (S10) pohledové</t>
  </si>
  <si>
    <t>hranol stavební řezivo průřezu do 224cm2 do dl 6m dřevo KVH C24 (S10) pohledové</t>
  </si>
  <si>
    <t>hranol stavební řezivo průřezu do 288cm2 dl do 8m dřevo KVH C24 (S10) pohledové</t>
  </si>
  <si>
    <t>hranol stavební řezivo průřezu do 288cm2 do dl 6m dřevo KVH C24 (S10) pohledové</t>
  </si>
  <si>
    <t>hranol stavební řezivo průřezu do 450cm2 do dl 6m dřevo KVH C24 (S10) pohledové</t>
  </si>
  <si>
    <t>m120,121 dřev podlahový trámek T1 KVH 60/120 72cm2;      (1,4*(11,1+1,5+9)/0,5)</t>
  </si>
  <si>
    <t xml:space="preserve">3NP jen SDk -kce m308 sprchová baterie u předmětů bez závěsného prvku;     1    </t>
  </si>
  <si>
    <t>3NP stěny S1, S12;      (3+4,8+1,6+1,8+1,85)*3,15;   ODP otvorů;     -(0,9*1,35)</t>
  </si>
  <si>
    <t>Demontáž podlah plovoucích laminátových lepených do suti - vč DMTŽ obvod soklíku</t>
  </si>
  <si>
    <t>Montáž parapetních desek dřevěných nebo plastových šířky do 30 cm délky do 1,6 m</t>
  </si>
  <si>
    <t>Montáž parapetních desek dřevěných nebo plastových šířky do 30 cm délky do 2,6 m</t>
  </si>
  <si>
    <t>Montáž stropního trámu z hraněného řeziva průřezové plochy do 450 cm2 s výměnami</t>
  </si>
  <si>
    <t>Montáž stropního trámu z hraněného řeziva průřezové plochy do 540 cm2 s výměnami</t>
  </si>
  <si>
    <t>Poplatek za uložení na skládce (skládkovné) zeminy a kameniva kód odpadu 170 504</t>
  </si>
  <si>
    <t>Vodou ředitelná penetrace savého podkladu povlakových podlah ředěná v poměru 1:3</t>
  </si>
  <si>
    <t>Základní akrylátová jednonásobná penetrace podkladu v místnostech výšky do 3,80m</t>
  </si>
  <si>
    <t>celkem odpadu;    161,268;     ODP odpadu dřevěného a z cihel;      -(18,633+65)</t>
  </si>
  <si>
    <t>pro nové zpevněné plochy m120, 121 sklH vrstva tl70mm;      (8,75*3+12,95*3)*0,1</t>
  </si>
  <si>
    <t>Cementová omítka hladká jednovrstvá vnějších stěn nanášená ručně - tl.vrstvy 15mm</t>
  </si>
  <si>
    <t>Elektroinstalace silnoproud, část HRJ jímací zařízení - dle samostatného rozpočtu</t>
  </si>
  <si>
    <t>Montáž dveřních křídel otvíravých jednokřídlových š do 0,8 m do obložkové zárubně</t>
  </si>
  <si>
    <t>Příplatek k cementové omítce vnějších stěn za každých dalších 5 mm tloušťky ručně</t>
  </si>
  <si>
    <t>Provedení povlakové krytiny vytažením na konstrukce fólií přilepenou v plné ploše</t>
  </si>
  <si>
    <t>střecha nad 3NP sklG dwg, lepení na obvod TiZn lem;           (24,65+14,45)*2*0,2</t>
  </si>
  <si>
    <t>ŽB věnec v úrovni stropu 2NP;     ((24,9+13,9)*2*2*0,21+(24+13,45+4,15+3)*2*0,21)</t>
  </si>
  <si>
    <t>3NP zábradlí venkovní terasy z vnitřní strany;     (0,7*2+11,45+5,8+10,7+12,7)*1,1</t>
  </si>
  <si>
    <t>Demontáž podbíjení obkladů stropů a střech sklonu do 60° z hrubých prken s omítkou</t>
  </si>
  <si>
    <t>Montáž lešení řadového rámového lehkého zatížení do 200 kg/m2 š do 0,9 m v do 10 m</t>
  </si>
  <si>
    <t>Provedení povlakové krytiny střech do 10° fólií položenou volně s přilepením spojů</t>
  </si>
  <si>
    <t>Vybourání venkovních výplní otvorů ve zdech pl &lt;2 m2 komp - rám,křídlo, parapet 2x</t>
  </si>
  <si>
    <t>Vybourání venkovních výplní otvorů ve zdech pl &gt;2 m2 komp - rám,křídlo, parapet 2x</t>
  </si>
  <si>
    <t>deska z polystyrénu XPS, hrana rovná, polo či pero drážka a hladký povrch tl 100mm</t>
  </si>
  <si>
    <t>hmoždinka talířová s ocelovým předmontovaným trnem pro tepelnou izolaci 8x60 x 235</t>
  </si>
  <si>
    <t>m120,121 dřev sloupek KVH 140/140 vč zavětrování 196cm2;      (3,2*11+10)*(0,14*4)</t>
  </si>
  <si>
    <t>m120,121 dřev vaznice KVH 140/220 vč zavětrování 308cm2;      (14,1+1,5+4+7,6+4+4)</t>
  </si>
  <si>
    <t>Bourání podlah z dlaždic keramických nebo xylolitových tl do 10 mm plochy přes 1 m2</t>
  </si>
  <si>
    <t>Montáž dveřních křídel otvíravých jednokřídlových š přes 0,8 m do obložkové zárubně</t>
  </si>
  <si>
    <t>Montáž plastových oken plochy přes 1 m2 otevíravých výšky do 1,5 m s rámem do zdiva</t>
  </si>
  <si>
    <t>Montáž plastových oken plochy přes 1 m2 otevíravých výšky do 2,5 m s rámem do zdiva</t>
  </si>
  <si>
    <t>Montáž zárubní obložkových protipožárních pro dveře dvoukřídlové tl stěny do 170 mm</t>
  </si>
  <si>
    <t>Obezdívka koupelnových van ploch rovných tl 75 mm z pórobetonových přesných tvárnic</t>
  </si>
  <si>
    <t>m120,121 dřev sloupek KVH 100/100 vč zavětrování 100cm2;      (2,25*7)*0,1*0,1*1,08</t>
  </si>
  <si>
    <t>pro práci na podhledech a stěnách 3NP m301-316, uvažováno 3x MTŽ+DMTŽ;      287,9*3</t>
  </si>
  <si>
    <t>Demontáž lešení řadového rámového lehkého zatížení do 200 kg/m2 š do 0,9 m v do 10 m</t>
  </si>
  <si>
    <t>Kotlík hranatý pro podokapní žlaby z TiZn předzvětralého plechu 450/200 mm - ozn K20</t>
  </si>
  <si>
    <t>Montáž zárubní obložkových protipožárních pro dveře jednokřídlové tl stěny do 170 mm</t>
  </si>
  <si>
    <t>Přesun hmot procentní pro izolace proti vodě, vlhkosti a plynům v objektech v do 6 m</t>
  </si>
  <si>
    <t>Rozebrání vozovek ze silničních dílců se spárami zalitými živicí strojně pl do 50 m2</t>
  </si>
  <si>
    <t>Vybourání vnitřních výplní otvorů ve zdech pl &lt;2 m2 komp - rám,křídlo,práh n parapet</t>
  </si>
  <si>
    <t>Zasklívání střech sklem válcovaným s drátěnou vložkou tl 6 až 8 mm s pod(za)tmelením</t>
  </si>
  <si>
    <t>Zhutnění podloží z hornin soudržných do 92% PS nebo nesoudržných sypkých I(d) do 0,8</t>
  </si>
  <si>
    <t>strop nad 2NP Ič220 6,9, 6,375, 6,9 á 1ks ozn P1, P2, P4;     0,0311*(6,9+6,375+6,9)</t>
  </si>
  <si>
    <t>Dveře sanitárních příček, desky s HPL - laminátem tl 12 mm, š do 800 mm, v do 2000 mm</t>
  </si>
  <si>
    <t>Dvojnásobné bílé malby ze směsí za sucha dobře otěruvzdorných v místnostech do 3,80 m</t>
  </si>
  <si>
    <t>Kotlík hranatý pro podokapní žlaby z TiZn předzvětralého plechu 2000/200 mm - ozn K19</t>
  </si>
  <si>
    <t>Mazanina tl do 240 mm z betonu prostého bez zvýšených nároků na prostředí tř. C 16/20</t>
  </si>
  <si>
    <t>Mazanina tl do 240 mm z betonu prostého bez zvýšených nároků na prostředí tř. C 20/25</t>
  </si>
  <si>
    <t>Montáž izolace tepelné podlah volně kladenými rohožemi, pásy, dílci, deskami 1 vrstva</t>
  </si>
  <si>
    <t>Montáž plastových oken plochy přes 1 m2 otevíravých výšky přes 2,5 m s rámem do zdiva</t>
  </si>
  <si>
    <t>Otlučení (osekání) vnitřní vápenné nebo vápenocementové omítky stěn v rozsahu do 30 %</t>
  </si>
  <si>
    <t>Otlučení (osekání) vnitřní vápenné nebo vápenocementové omítky stěn v rozsahu do 50 %</t>
  </si>
  <si>
    <t>Přesun hmot procentní pro izolace proti vodě, vlhkosti a plynům v objektech v do 12 m</t>
  </si>
  <si>
    <t>Vybourání otvorů v klenbách z cihel pl do 0,09 m2 tl do 300 mm n v obdobných stropech</t>
  </si>
  <si>
    <t>m117-119 dřev sloupek a madlo zábradlí KVH 100/100 100cm2;     ((7,4*2+9,05)*(1,1+1))</t>
  </si>
  <si>
    <t>pro nové zpevněné plochy m117-119, vstup ze zahrady zámkDL;     (13,8+45+19+10,5)*0,1</t>
  </si>
  <si>
    <t>pro práci na fasádě 1+2NP vč provedení KZS zábradlí po 6,8;      (25+0,9*2+14,1)*2*6,8</t>
  </si>
  <si>
    <t>Bednění stropů ztracené z hraněných trapézových vln v 40 mm plech pozinkovaný tl 2,0 mm</t>
  </si>
  <si>
    <t>Bourání podkladů pod dlažby betonových s potěrem nebo teracem tl do 100 mm pl přes 4 m2</t>
  </si>
  <si>
    <t>Izolace proti vlhkosti svislá za studena těsnicí stěrkou jednosložkovou na bázi cementu</t>
  </si>
  <si>
    <t>Montáž balkónových dveří zdvojených dvoukřídlových bez nadsvětlíku včetně rámu do dřeva</t>
  </si>
  <si>
    <t>Montáž obkladů vnitřních keramických hladkých do 12 ks/m2 lepených standardním lepidlem</t>
  </si>
  <si>
    <t>ODP ŽB věnec v úrovni podlaha 3NP;     -((24,9+13,9+24/2+13,45/2)*2*0,24+(4,15+3)*0,24)</t>
  </si>
  <si>
    <t>Otlučení (osekání) vnitřní vápenné nebo vápenocementové omítky stropů v rozsahu do 10 %</t>
  </si>
  <si>
    <t>Zazdívka otvorů pl do 4 m2 ve zdivu nadzákladovém z porobetonových tvárnic tl do 600 mm</t>
  </si>
  <si>
    <t>ŽB věnec v úrovni stropu 2NP;     ((24,9+13,9)*2*0,45*0,21+(24+13,45+4,15+3)*0,15*0,21)</t>
  </si>
  <si>
    <t>Montáž balkónových dveří zdvojených jednokřídlových bez nadsvětlíku včetně rámu do dřeva</t>
  </si>
  <si>
    <t>ODP deska impregnovaná H2 3NP stěny S1, S12;     -((3+4,8+1,6+1,8+1,85)*3,15-(0,9*1,35))</t>
  </si>
  <si>
    <t>Příplatek k mazanině tl do 240 mm za stržení povrchu spodní vrstvy před vložením výztuže</t>
  </si>
  <si>
    <t>m120,121 dřev sloupek KVH 140/140 vč zavětrování 196cm2;      (3,2*11+10)*0,14*0,14*1,08</t>
  </si>
  <si>
    <t>zatřídění hor3-50%, hor4-50% základ pro TČ;      ((1,63+0,5)*(0,9+0,5)*(0,95+0,1))*2*0,5</t>
  </si>
  <si>
    <t>Obložení stěn z cementotřískových desek tl 20 mm broušených na pero a drážku šroubovaných</t>
  </si>
  <si>
    <t>Příplatek k lešení řadovému rámovému lehkému š 0,9 m v do 25 m za první a ZKD den použití</t>
  </si>
  <si>
    <t>Poplatek za uložení na skládce (skládkovné) stavebního odpadu směsného kód odpadu 170 904</t>
  </si>
  <si>
    <t>strop nad 2NP Ič220 6,9, 6,375, 6,9 á 1ks ozn P1, P2, P4;     0,0311*(6,9+6,375+6,9)*1,08</t>
  </si>
  <si>
    <t>venkovní terasy 3NP sklF lepení na obvod lištu m315, 316;     (13,2+10,7+11,85+5,8)*2*0,1</t>
  </si>
  <si>
    <t>Izolace proti vlhkosti vodorovná za studena těsnicí stěrkou jednosložkovou na bázi cementu</t>
  </si>
  <si>
    <t>Poplatek za uložení na skládce (skládkovné) stavebního odpadu cihelného kód odpadu 170 102</t>
  </si>
  <si>
    <t>Poplatek za uložení na skládce (skládkovné) stavebního odpadu dřevěného kód odpadu 170 201</t>
  </si>
  <si>
    <t>Roh nebo kout hranatého podokapního žlabu z TiZn předzvětralého plechu rš 600 mm - ozn K16</t>
  </si>
  <si>
    <t>Zazdívka otvorů v příčkách nebo stěnách plochy do 1 m2 tvárnicemi pórobetonovými tl 150 mm</t>
  </si>
  <si>
    <t>Zazdívka otvorů v příčkách nebo stěnách plochy do 4 m2 tvárnicemi pórobetonovými tl 100 mm</t>
  </si>
  <si>
    <t>stáv základy garáže a oplocení, bouráno jen v místě kolize s novými základ patkami;    0,8</t>
  </si>
  <si>
    <t>3NP SDK příčky;      (3+4,8+1,6+1,85*2+1,8+1,85)*3,15*2;   ODP otvorů;     -(0,7+0,8*2)*2*2</t>
  </si>
  <si>
    <t>DOD přenosný hasicí přístroj práškový s min hasicí schopností 21A - (hasebná látka min 6kg)</t>
  </si>
  <si>
    <t>Montáž dřevěných oken plochy přes 1 m2 pevných výšky do 2,5 m s rámem do dřevěné konstrukce</t>
  </si>
  <si>
    <t>Montáž dveřních křídel otvíravých jednokřídlových š do 0,8 m požárních do obložkové zárubně</t>
  </si>
  <si>
    <t>Poplatek za uložení na skládce (skládkovné) odpadu asfaltového bez dehtu kód odpadu 170 302</t>
  </si>
  <si>
    <t>Poplatek za uložení na skládce (skládkovné) stavebního odpadu betonového kód odpadu 170 101</t>
  </si>
  <si>
    <t>sanace výplň drénu vč napojení na vsak jámu;      (24,9+1+5)*0,33*0,7;     vsak jáma;     3</t>
  </si>
  <si>
    <t>stěny vnitřní sendvičové tl150mm 3NP;     (5,2+4,95+2+8,45)*3,15;   ODP otvorů;    -0,8*2*3</t>
  </si>
  <si>
    <t>zárubeň obložková pro dveře 1křídlé 600,700,800,900x1970mm tl 60-170mm dub,buk - ozn D3, D4</t>
  </si>
  <si>
    <t>Odvodňovací plastový žlab pro zatížení A15 vnitřní š 100 mm s roštem můstkovým z nerez oceli</t>
  </si>
  <si>
    <t>Provedení povlakové krytiny střech do 10° zaizolování prostupů kruhového průřezu D do 300 mm</t>
  </si>
  <si>
    <t>Vnitrostaveništní doprava suti a vybouraných hmot pro budovy v do 6 m s použitím mechanizace</t>
  </si>
  <si>
    <t>D+M kuchyňská linka kompl vč zařiz předmětů a spotřebičů - rozm dl cca  (4800+3650) mm - m304</t>
  </si>
  <si>
    <t>Hloubení šachet ručním nebo pneum nářadím v soudržných horninách tř. 4, plocha výkopu do 4 m2</t>
  </si>
  <si>
    <t>Montáž dveřních křídel otvíravých jednokřídlových š přes 0,8 m požárních do obložkové zárubně</t>
  </si>
  <si>
    <t>Příplatek za systém prvky k zasklívání střech sklem válcovaným s drátěnou vložkou tl 6 až 8mm</t>
  </si>
  <si>
    <t>Vnitrostaveništní doprava suti a vybouraných hmot pro budovy v do 12 m s použitím mechanizace</t>
  </si>
  <si>
    <t>deska tepelně izolační minerální kontaktních fasád podélné vlákno lambda=0,036-0,037 tl 100mm</t>
  </si>
  <si>
    <t>deska tepelně izolační minerální provětrávaných fasád lambda=0,036-0,037 tl 160mm čedičová TI</t>
  </si>
  <si>
    <t>m117-119 dřev sloupek a madlo zábradlí KVH 100/100 100cm2;     ((7,4*2+9,05)*(1,1+1))*(0,1*3)</t>
  </si>
  <si>
    <t>m117-119 dřev sloupek a madlo zábradlí KVH 100/100 100cm2;     ((7,4*2+9,05)*(1,1+1))*(0,1*4)</t>
  </si>
  <si>
    <t>m120,121 dřev podlahový trámek T1 KVH 60/120 72cm2;      (1,4*(11,1+1,5+9)/0,5)*(0,06+0,12)*2</t>
  </si>
  <si>
    <t>m120,121 dřev podlahový trámek T1 KVH 60/120 72cm2;      (1,4*(11,1+1,5+9)/0,5)*(0,06+0,12*2)</t>
  </si>
  <si>
    <t>Napouštěcí dvojnásobný syntetický biocidní nátěr tesařských prvků nezabudovaných do konstrukce</t>
  </si>
  <si>
    <t>m120,121 dřev podlahový trámek T1 KVH 60/120 72cm2;      (1,4*(11,1+1,5+9)/0,5)*0,06*0,12*1,08</t>
  </si>
  <si>
    <t>pro práci na fasádě (bez provedení KZS) 3NP za 3 měsíce použití;      (25+0,9*2+14,1)*2*9,2*90</t>
  </si>
  <si>
    <t>Montáž dřevěných oken plochy přes 1 m2 otevíravých výšky do 1,5 m s rámem do dřevěné konstrukce</t>
  </si>
  <si>
    <t>ODP otvorů stěny 3NP sklS1;     -(2,4*1,5+1,25*1,5*2+1,4*2,4*4+1,05*2,4+2*2,4*5+1,5*1,72+1*2,4)</t>
  </si>
  <si>
    <t>Oplechování parapetů rovných celoplošně lepené z TiZn předzvětralého plechu rš 330 mm - ozn K14</t>
  </si>
  <si>
    <t>Demontáž prostorových vázaných kcí na hladko z kulatiny průřezové plochy přes 128 cm2 do 450 cm2</t>
  </si>
  <si>
    <t>Montáž prostorové vázané kce na hladko s ocelovými spojkami z hraněného řeziva plochy do 120 cm2</t>
  </si>
  <si>
    <t>Montáž prostorové vázané kce na hladko s ocelovými spojkami z hraněného řeziva plochy do 224 cm2</t>
  </si>
  <si>
    <t>Montáž prostorové vázané kce na hladko s ocelovými spojkami z hraněného řeziva plochy do 288 cm2</t>
  </si>
  <si>
    <t>Montáž prostorové vázané kce na hladko s ocelovými spojkami z hraněného řeziva plochy do 450 cm2</t>
  </si>
  <si>
    <t>Příplatek k cenám kontaktního zateplení stěn za použití tepelněizolačních zátek z minerální vlny</t>
  </si>
  <si>
    <t>dtto ODP vestav -kci ŠTP+beton;    -((1,63+0,2)*(0,9+0,2)*0,1*2+1,63*0,9*0,15*2+0,7*0,3*1,1*2*2)</t>
  </si>
  <si>
    <t>m120,121 dřev vaznice KVH 140/220 vč zavětrování 308cm2;      (14,1+1,5+4+7,6+4+4)*(0,14+0,22)*2</t>
  </si>
  <si>
    <t>m120,121 dřev vaznice KVH 140/220 vč zavětrování 308cm2;      (14,1+1,5+4+7,6+4+4)*(0,14+0,22*2)</t>
  </si>
  <si>
    <t>3NP SDK tl150mm;     (5,95+4,45+0,6+5,35+4,8+1,33+4,7+4,5)*2,95;   ODP otvorů;   -(0,7*2+0,8*4)*2</t>
  </si>
  <si>
    <t>3NP SDK tl150mm;     (5,95+4,45+0,6+5,35+4,8+1,33+4,7+4,5)*3,15;   ODP otvorů;   -(0,7*2+0,8*4)*2</t>
  </si>
  <si>
    <t>Lešení pomocné pro objekty pozemních staveb s lešeňovou podlahou v do 1,9 m zatížení do 150 kg/m2</t>
  </si>
  <si>
    <t>Příplatek za použití SDK desky tl.12,5mm do vlhkého prostředí místo desky t.12,5mm do prostř obyč</t>
  </si>
  <si>
    <t>Rozebrání dlažeb z kamenných dlaždic komunikací pro pěší strojně pl do 50 m2 pro opětovné použití</t>
  </si>
  <si>
    <t>m120,121 dřev vaznice KVH 140/220 vč zavětrování 308cm2;      (14,1+1,5+4+7,6+4+4)*0,14*0,22*1,08</t>
  </si>
  <si>
    <t>podlaha balkonu 2NP kompl nosná -kce vč související vrstev a vč uvolnění ze zdi;    3,98*1,23*0,2</t>
  </si>
  <si>
    <t>D+M kuchyňská linka kompl vč zařiz předmětů a spotřebičů - rozm dl cca  (4600+1850) mm - m104, 204</t>
  </si>
  <si>
    <t>Oplechování parapetů rovných celoplošně lepené z TiZn předzvětralého plechu rš 400 mm - ozn K1-4,7</t>
  </si>
  <si>
    <t>m117-119 dřev sloupek a madlo zábradlí KVH 100/100 100cm2;     ((7,4*2+9,05)*(1,1+1))*0,1*0,1*1,08</t>
  </si>
  <si>
    <t>Ing. Michal Procházka - STAVEBNÍ SERVIS, Družstevní 557, Rapotín 788 13 Vikýřovice, tel.602 766 298</t>
  </si>
  <si>
    <t>Lemování prostupů střech s krytinou skládanou nebo plechovou bez lišty z TiZn předzvětralého plechu</t>
  </si>
  <si>
    <t>ODP otvorů stěny 3NP sklS1;     -(2,2*1,4+1,05*1,4*2+1,2*2,3*4+0,85*2,3+1,9*2,3*5+1,3*1,62+0,8*2,3)</t>
  </si>
  <si>
    <t>Oplechování parapetů rovných celoplošně lepené z TiZn předzvětralého plechu rš 400 mm - ozn K1-4, 7</t>
  </si>
  <si>
    <t>Oplechování parapetů rovných celoplošně lepené z TiZn předzvětralého plechu rš 500 mm - ozn K10, 11</t>
  </si>
  <si>
    <t>Provedení povlakové krytiny střech do 10° ukotvení fólie talířovou hmoždinkou do dřevěné konstrukce</t>
  </si>
  <si>
    <t>Spojovací prostředky pro montáž prostorových vázaných kcí např ocelové spojky - jen jinde neuvedené</t>
  </si>
  <si>
    <t>zárubeň obložková pro dveře 1křídlé 600,700,800,900x1970mm tl 60-170mm dub,buk - ozn D1, D2, D3, D4</t>
  </si>
  <si>
    <t>Montáž kontaktního zateplení vnějších stěn z minerální vlny s podélnou orientací vláken tl do 120 mm</t>
  </si>
  <si>
    <t>stěny 3NP sklS1, S2 čedič vata tl160mm;     ((20,9+12,35-0,2*2+1,45+2,1/2+1,55/2+7,2/2)*2*3,37)*0,83</t>
  </si>
  <si>
    <t>Svody kruhové včetně objímek, kolen, odskoků z TiZn předzvětralého plechu průměru 150 mm - ozn K19-21</t>
  </si>
  <si>
    <t>stáv budova 1+2NP, podlaha (lamino) n (dřevěna púlovoucí), výměra dle tab excel;      (27+0)+(32,5+0)</t>
  </si>
  <si>
    <t>zárubeň obložková protipožární pro dveře 2křídlé (1250 - 1600)x1970mm tl 60-170mm dub,buk - ozn F1, F4</t>
  </si>
  <si>
    <t>DOD okno plast dvoukřídlé OS kompl vč kování - rozm 1250/2200mm - podrobný popis dle PD v TZ pol ozn 05</t>
  </si>
  <si>
    <t>DOD okno plast dvoukřídlé OS kompl vč kování - rozm 1250/2250mm - podrobný popis dle PD v TZ pol ozn 01</t>
  </si>
  <si>
    <t>DOD okno plast dvoukřídlé OS kompl vč kování - rozm 2000/2400mm - podrobný popis dle PD v TZ pol ozn 02</t>
  </si>
  <si>
    <t>1+2NP SDK příčky;      (1,6+1,6)*2,87*2;   ODP otvorů;     -(0,8*2)*2;    podhled m209, 213;     14,4+9,2</t>
  </si>
  <si>
    <t>dveře vnitřní dřevěné protipožární EW15 DP3C hladké dýhované 1křídlé 800x1970mm - kompl vč kování, ozn F6</t>
  </si>
  <si>
    <t>zárubeň obložková protipožární pro dveře 1křídlé 600,700,800,900, 1000x1970mm tl 60-170mm dub,buk - ozn F5</t>
  </si>
  <si>
    <t>D+M oprava stáv komínu nad střešním pláště kompl - doplnění uvolněného zdíva, omítka, nátěr, komínová hlava</t>
  </si>
  <si>
    <t>Montáž izolace tepelné podlah volně kladenými rohožemi, pásy, dílci, deskami 1 vrstva - PUR deska tl50-70mm</t>
  </si>
  <si>
    <t>Oplechování parapetů rovných celoplošně lepené z TiZn předzvětralého plechu rš 150 mm - ozn K5, 6, 8, 9, 12</t>
  </si>
  <si>
    <t>Povlakové krytiny střech do 10° z tvarovaných poplastovaných lišt délky 2 m koutová lišta vnitřní rš 100 mm</t>
  </si>
  <si>
    <t>Montáž izolace tepelné stěn a základů přibitím rohoží, pásů, dílců, desek - dřevovlák deska TI tl60mm, sklS1</t>
  </si>
  <si>
    <t>ODP otvorů stěny 3NP sklS1, S2;     -(2,4*1,5+1,25*1,5*2+1,4*2,4*4+1,05*2,4+2*2,4*5+1,5*1,72+1*2+1*2,4)*0,83</t>
  </si>
  <si>
    <t>ostění a nadpraží otvorů;     (((1,2+2*1,5)*12*0,2)+((0,9+2*0,6)*2+(1+2*0,6)*2+(1,25+2*1,35)*2+1+2*1,2)*0,2)</t>
  </si>
  <si>
    <t>Žlab podokapní hranatý z TiZn předzvětralého plechu rš 600 mm žlab (100-150) / (150-200)mm - ozn K16, 17, 18</t>
  </si>
  <si>
    <t>1NP vnitř stěna;   3,55*2,4*0,3;      vnější stěna pro nové otvory 1+2NP;      (2*2,4*2-1,25*1,35)*(0,6+0,45)</t>
  </si>
  <si>
    <t>DOD okno jednokř fix z Europrofilů kompl - rozm 1550/1830mm - podrobný popis dle PD v "Výpis.....", pol ozn15</t>
  </si>
  <si>
    <t>DOD okno plast čtyřkřídlé OS+3xfix kompl vč kování - rozm 2000/3050mm - podrobný popis dle PD v TZ pol ozn 06</t>
  </si>
  <si>
    <t>DOD okno plast trojkřídlé OS+2xfix kompl vč kování - rozm 2000/2400mm - podrobný popis dle PD v TZ pol ozn 07</t>
  </si>
  <si>
    <t>pro práci na fasádě 1+2NP vč provedení KZS zábradlí po 6,8 za 3 měsíce použití;      (25+0,9*2+14,1)*2*6,8*90</t>
  </si>
  <si>
    <t>D+M systémových lišt ke KZS fasád - zakládací, okenní, začišťovací, parapetní apod - (dle upřesnění investora)</t>
  </si>
  <si>
    <t>Hloubení rýh š do 600 mm ručním nebo pneum nářadím v nesoudržných horninách tř. 4 - spol rýha i pro kanalizaci</t>
  </si>
  <si>
    <t>Montáž izolace tepelné podlah volně kladenými rohožemi, pásy, dílci, deskami 1 vrstva - dřevovlák deska tl40mm</t>
  </si>
  <si>
    <t>Obložení stěn z desek OSB tl 18 mm broušených na pero a drážku přibíjených - n šroubovaných, vč obkladu ostění</t>
  </si>
  <si>
    <t>Oplechování horních ploch a nadezdívek bez rohů z TiZn předzvětral plechu celoplošně lepené rš 400mm - ozn K13</t>
  </si>
  <si>
    <t>Příplatek za zvýšenou pracnost při oplechování rohů nadezdívek z TiZn předzvětral plechu rš do 400mm - ozn K13</t>
  </si>
  <si>
    <t>D+M posuvná vrata rozm 1500/2500 kompl vč horního kování posuvu - cembonitiová deska do ocelového rámu - pol Z2</t>
  </si>
  <si>
    <t>sklE m302-314 dřevovlák desky rtl40mm;      ((10,5-3,2)+15,5+20,4+26,4+24,5+24,5+14,4+15,2+21,9+21,9+3,3+3+1,8)</t>
  </si>
  <si>
    <t xml:space="preserve">zatřídění hor3-50%, hor4-50% založení výtahu vestavěný objem;      5*0,5;     bude zpětně zasypáno;    8*1*0,5  </t>
  </si>
  <si>
    <t>DOD okno jednokř OS z Europrofilů kompl vč kování - rozm 1050/2400mm - podrobný popis dle PD v "Výpis", pol ozn12</t>
  </si>
  <si>
    <t>deska EPS 200 pro trvalé zatížení v tlaku (max. 3600 kg/m2) - spádové klíny tvrzený polystyren tl.100-200mm, sklG</t>
  </si>
  <si>
    <t>stáv venkovní sokl fas SZ, JZ, JV, SV uvažováno pro sanace 1,5x plocha soklu z obkladaček;     (17+4+7,2+2,4)*1,5</t>
  </si>
  <si>
    <t>Dodatečná izolace zdiva tl do 300 mm nízkotlakou injektáží silikonovou mikroemulzí - počet vrtů 13,5ks / 1mb zdiva</t>
  </si>
  <si>
    <t>Dodatečná izolace zdiva tl do 450 mm nízkotlakou injektáží silikonovou mikroemulzí - počet vrtů 13,5ks / 1mb zdiva</t>
  </si>
  <si>
    <t>Dodatečná izolace zdiva tl do 600 mm nízkotlakou injektáží silikonovou mikroemulzí - počet vrtů 13,5ks / 1mb zdiva</t>
  </si>
  <si>
    <t>zárubeň obložková protipožární pro dveře 1křídlé 600,700,800,900, 1000x1970mm tl 60-170mm dub,buk - ozn F2, F3, F6</t>
  </si>
  <si>
    <t xml:space="preserve">1+2NP u stáv omítek stěn nejsou odpočteny otvory a připočteny ostění a nadpraží tyto výměry jsou cca vyrovnané;     </t>
  </si>
  <si>
    <t>DOD okno dvoukř fix+OS z Europrofilů kompl vč kování - rozm 2400/1500mm - podrobný popis dle PD v "Výpis", pol ozn14</t>
  </si>
  <si>
    <t>Geodetické práce kompl před výstavbou např vytýčení stavby, při provádění stavby a po výstavbě např geometrický plán</t>
  </si>
  <si>
    <t>sklE m302-314 za dalších 30mm nad tl20mm;      ((10,5-3,2)+15,5+20,4+26,4+24,5+24,5+14,4+15,2+21,9+21,9+3,3+3+1,8)*3</t>
  </si>
  <si>
    <t>DMTŽ nepotřebných částí stávající venkovní kanalizace kompl - vč výkopu, odpojení od systému a zpětného zásypu výkopu</t>
  </si>
  <si>
    <t>DOD okno jednokř OS z Europrofilů kompl vč kování - rozm 1250/1200mm - podrobný popis dle PD v "Výpis.....", pol ozn13</t>
  </si>
  <si>
    <t>Elektroinstalace silnoproud, část NNS vnitřní silnoproudé rozvody, vč podlahového vytápění - dle samostatného rozpočtu</t>
  </si>
  <si>
    <t>D+M dřevěná sendvičová stěna tl150mm kompl - systémové řešení nosný rošt, obkladová deska, spojovací a kotvící materiál</t>
  </si>
  <si>
    <t>D+M ocelový sloup 127/ 8/ 2450mm, hmotnost cca 64kg - kotveno do základ patky - kompl vč finální interiér povrch úpravy</t>
  </si>
  <si>
    <t>ODP otvorů stěny 3NP sklS1, S2;     -(2,1*1,35+0,95*1,35*2+1,1*2,25*4+0,75*2,25+1,7*2,25*5+1,2*1,57+0,7*1,85*2+0,7*2,25)</t>
  </si>
  <si>
    <t>dveře vnitřní dřevěné protipožární EW15 DP3 hladké dýhované 1křídlé 1000x1970mm - kompl vč systém prahu a kování, ozn F5</t>
  </si>
  <si>
    <t>ŽB věnec v úrovni stropu 2NP, předpoklad výztuže 90kg/m3;     ((24,9+13,9)*2*0,45*0,21+(24+13,45+4,15+3)*0,15*0,21)*0,09</t>
  </si>
  <si>
    <t>Žlab podokapní hranatý z TiZn předzvětralého plechu rš 400 mm kompl vč krytí mřížkou - odvodnění teras m315, 316 ozn K15</t>
  </si>
  <si>
    <t>D+M vzduchotechnické zařízení m 110. 210 kompl - 2x axiální ventilátor s doběhem, potrubí dl3m, zaústění do stáv sopouchu</t>
  </si>
  <si>
    <t>D+M vzduchotechnické zařízení m 312, 313 kompl - 2x axiální ventilátor s doběhem, potrubí dl3m, zaústění do stáv sopouchu</t>
  </si>
  <si>
    <t>Lože pro trativody z kameniva drobného těženého - vč obsypu trativodů a vsakovací jámy, vč obsypu kanalizace ve spol rýze</t>
  </si>
  <si>
    <t>ODP otvorů;     -((1,2*1,5*12)+(1,1*2,1+1,25*2,2)+(0,9*0,6*2+1*0,6*2+2*2,4*4+1,25*1,35*2+1*1,2)+(1,25*2,25*4+1,25*2,2*4))</t>
  </si>
  <si>
    <t>pás asfaltový natavitelný oxidovaný tl. 4,0mm typu V60 S40 s vložkou ze skleněné rohože, s jemnozrnným minerálním posypem</t>
  </si>
  <si>
    <t>1+2NP IPEIpeč120 4ks dl 1,7, 1,5 š450, 4ks dl 1,4, 1,8 x2, 1,9 š450 3ks dl1,5 š300;    (1,7+1,5)*3+(1,4+1,8*2+1,9)*3+1,5*2</t>
  </si>
  <si>
    <t>Montáž izolace tepelné stěn a základů volně vloženými rohožemi, pásy, dílci, deskami 1 vrstva - čedič TI tl160mm, sklS1, S2</t>
  </si>
  <si>
    <t>1+2NP IPEIpeč140 3ks dl 1,55 š300, 3ks dl1,55 š450, 4ks dl2,3 š600 x2, (4ks dl2,3 š450 x2;     1,55*2+1,55*3+2,3*4*2+2,3*3*2</t>
  </si>
  <si>
    <t>D+M rozmístění-upevnění na stěnu v interiéru požárních a informačních značek a tabulek kompl - vč DOD tabulky velikosti doA4</t>
  </si>
  <si>
    <t>Montáž izolace tepelné střech plochých kladené volně 1 vrstva rohoží, pásů, dílců, desek - TI tl180mm, sklG;   TI tl240mm,sklF</t>
  </si>
  <si>
    <t>hmotnost suti vybouraného materiálu rozpočtovaného v samostatném rozpočtu ÚT - potrubí 450m, armatury 41ks, otopná tělesa 29ks</t>
  </si>
  <si>
    <t>DOD dveře plast prosklené jednokřídlé s nadsvětlíkem kompl vč kování - rozm 1100/2200mm - podrobný popis dle PD v TZ pol ozn 04</t>
  </si>
  <si>
    <t>Hloubení šachet ručním nebo pneum nářadím v soudržných horninách tř. 4, plocha výkopu do 4 m2 - nebo výkop ve stavebních sutích</t>
  </si>
  <si>
    <t>DOD dveře plastové prosklené dvoukřídlé s nadsvětlíkem kompl vč kování - rozm 1908/3100mm - podrobný popis dle PD v TZ pol ozn 03</t>
  </si>
  <si>
    <t>D+M propojení odvodnění venkovních teras m315, 316 s kruhovými dešťovými svody kompl - vč provedení hydroizolace při prostupu -kcí</t>
  </si>
  <si>
    <t>dveře dřevěné vnitřní hladké dýhované plné 1křídlé 700x1970mm dub - kompl vč hliníkové prahové bezbariérové lišty a kování, ozn D4</t>
  </si>
  <si>
    <t>dveře dřevěné vnitřní hladké dýhované plné 1křídlé 800x1970mm dub - kompl vč hliníkové prahové bezbarierové lišty a kování, ozn D3</t>
  </si>
  <si>
    <t>dveře dřevěné vnitřní hladké dýhované plné 1křídlé 900x1970mm dub - kompl vč hliníkové prahové bezbariérové lišty a kování, ozn D2</t>
  </si>
  <si>
    <t>dveře vnitřní protipožární EW15 DP3 prosklené 2křídlé 1500x1970mm - kompl vč hliníkové prahové lišty bezbariérové a kování, ozn F1</t>
  </si>
  <si>
    <t>1+2NP IPEIpeč120 4ks dl 1,7, 1,5 š450, 4ks dl 1,4, 1,8 x2, 1,9 š450 3ks dl1,5 š300;    0,0104*((1,7+1,5)*4+(1,4+1,8*2+1,9)*4+1,5*3)</t>
  </si>
  <si>
    <t>Zapravení ocelových nosníků osazovaných jako překlady nad otvory kompl - plentování cihlami a rabic pletivem, vyzdívka mezi nosníky</t>
  </si>
  <si>
    <t>dveře dřevěné vnitřní hladké dýhované plné 1křídlé 1000x1970mm dub - kompl vč hliníkové prahové bezbarierové lišty a kování, ozn D1</t>
  </si>
  <si>
    <t>1+2NP IPEIpeč140 3ks dl 1,55 š300, 3ks dl1,55 š450, 4ks dl2,3 š600 x2, (4ks dl2,3 š450 x2;     0,0129*(1,55*3+1,55*3+2,3*4*2+2,3*4*2)</t>
  </si>
  <si>
    <t>Demolice budov zděných na MVC podíl konstrukcí do 35 % postupným rozebíráním - stáv garáž kompl - podlaha, stěny, strop, atikové zídky</t>
  </si>
  <si>
    <t>stáv stropy (rovné) i (klenby) 1NP otlučené z 10%;     ((26,2+27,4+10,6+32,5)+(34,5+5,2+18,3+16,8+4,2+11,2+4+20,8+14,1+5,9+8,8+8))*0,1</t>
  </si>
  <si>
    <t>stáv stropy (rovné) i (klenby) 1NP otlučené z 10%;     ((26,2+27,4+10,6+32,5)+(34,5+5,2+18,3+16,8+4,2+11,2+4+20,8+14,1+5,9+8,8+8))*0,9</t>
  </si>
  <si>
    <t>DOD dřevěné dveře balkonové dvoukř otočné z Europrofilů kompl vč kování - rozm 1400/2400mm - podrobný popis dle TZ v "Výpis", pol ozn10</t>
  </si>
  <si>
    <t>DOD dřevěné dveře balkonové dvoukř otočné z Europrofilů kompl vč kování - rozm 1400/2400mm - podrobný popis dle TZ v "Výpis", pol ozn11</t>
  </si>
  <si>
    <t>stáv venkovní sokl fas SZ, JZ, JV, SV uvažováno pro sanace 1,5x plocha soklu z obkladaček a brizolit nad soklem;     (17+4+7,2+2,4)*2,5</t>
  </si>
  <si>
    <t>DOD okno hliníkové protipožární EI 15DP1C3 jednokřídlé otočné kompl vč kování - rozm 1250/2200mm - podrobný popis dle PD v TZ pol ozn 09</t>
  </si>
  <si>
    <t>1+2NP IPEIpeč120 4ks dl 1,7, 1,5 š450, 4ks dl 1,4, 1,8 x2, 1,9 š450 3ks dl1,5 š300;    ((1,7+1,5)*0,45+(1,4+1,8*2+1,9)*0,45+1,5*0,3)*0,15</t>
  </si>
  <si>
    <t>1NP zazdívka otvorů;     1,25*1,5*0,6+(1,55*0,9+0,35*1,5)*0,6+1,2*2*0,45+1,25*1,35*0,6+0,7*2*0,3+0,8*2,2*0,2+0,8*2*0,45+(0,52+0,52)*2,7*0,3</t>
  </si>
  <si>
    <t>dveře vnitřní protipožární EW30 DP3C plné 1křídlé 1400x1970mm - kompl vč hliníkové prahové lišty bezbariérové systém prahu a kování, ozn F4</t>
  </si>
  <si>
    <t>1+2NP IPEIpeč140 3ks dl 1,55 š300, 3ks dl1,55 š450, 4ks dl2,3 š600 x2, (4ks dl2,3 š450 x2;     (1,55*0,3+1,55*0,45+2,3*0,6*2+2,3*0,45*2)*0,2</t>
  </si>
  <si>
    <t>D+M exterier dřevěná prkenná podlaha kompl - systémové řešení dřevěná prkna tl40m, spoj a kotvící materiál - vč final povrch úpravy, m217, 218</t>
  </si>
  <si>
    <t>2NP stáv omítky otlučené z 30%;     (((4,25+6,75)+(12,95+6,8)+(6,5+4,8)+(6,2+6,4)+(6,2+4,15+5,8*2)+(9,4+3,95+4,85)+(3,5+4,8)+(2,7+3,35))*2*2,85)</t>
  </si>
  <si>
    <t>dveře vnitřní dřevěné protipožární EW30 DP3C hladké dýhované 1křídlé 1000x1970mm - kompl vč hliníkové prahové lišty bezbariérové a kování, ozn F2</t>
  </si>
  <si>
    <t>D+M řevěný obklad stěn modřínový bez nátěru kompl - systémové řešení kotvení, spojovací materiál, kotveno na nosné prvky stěny - m117-119, m216-218</t>
  </si>
  <si>
    <t>dílce vinylové tl 2,5mm, nášlapná vrstva 0,55mm, úprava PUR, třída zátěže 23/33/42, otlak 0,05mm, R10, třída otěru T, hořlavost Bfl S1, bez ftalátů</t>
  </si>
  <si>
    <t>2NP stáv omítky otlučené z 30%;     (((4,25+6,75)+(12,95+6,8)+(6,5+4,8)+(6,2+6,4)+(6,2+4,15+5,8*2)+(9,4+3,95+4,85)+(3,5+4,8)+(2,7+3,35))*2*2,85)*0,3</t>
  </si>
  <si>
    <t>2NP stáv omítky otlučené z 30%;     (((4,25+6,75)+(12,95+6,8)+(6,5+4,8)+(6,2+6,4)+(6,2+4,15+5,8*2)+(9,4+3,95+4,85)+(3,5+4,8)+(2,7+3,35))*2*2,85)*0,7</t>
  </si>
  <si>
    <t>D+M vstupní branka kovová otočná, rozm 1200/1200mm povrch žár zink kompl vč sloupků a kování - zemní práce, betonáž a osazení sloupků, osazení brány</t>
  </si>
  <si>
    <t>1NP stáv stěny sjednocení povrchu;      ((4+6,55)+(5,9+4,6-3,55/2)+(5,7+5,7))*2*3+((19,35+11,4)+(3,3+2,4+3,3+6,3*3)+(4,1+5,7)+(3,4+3+2,8+2,8*3))*2*2,4</t>
  </si>
  <si>
    <t>DOD dveře hliníkové protipožární EW 30DP3 prosklené dvoukřídlé s nadsvětlíkem kompl vč kování - rozm 1800/2700mm - podrobný popis dle PD v TZ pol ozn 08</t>
  </si>
  <si>
    <t>dveře vnitřní dřevěné protipožární EW30 DP3C hladké dýhované 1křídlé 800x1970mm - kompl vč hliníkové prahové bezbariérové prahové lišty a kování, ozn F3</t>
  </si>
  <si>
    <t>Přeložení stáv vjezdové brány kovové dvojkřídlé kompl vč opravy nátěru - DMTŽ stávající, zemní práce a betonáž a osazení stáv sloupků, osazení stáv brány</t>
  </si>
  <si>
    <t>Výměna stávajících dřevěných prvků schodiště v 1+2NP kompl - vč nutné úpravy podkladu po demontáži - DMTŽ+DOD+MTŽ vč madla, soklíku a final povrch úpravy</t>
  </si>
  <si>
    <t>sanace 1NP nová skladba A vrstva tl150mm, uvažovaná výztuž 6/100x100;     (26,2+27,4+10,6+34,5+32,5+5,2+18,3+16,8+4,2+11,2+4+20,8+14,1+5,9+8,8+8)*0,00486</t>
  </si>
  <si>
    <t>Demontáž podlah z dřevotřísky, překližky, sololitu tloušťky do 20 mm bez polštářů vč podkladních vrstev parotěs fólie, perlit násep 34mm, hydroizolace IPA</t>
  </si>
  <si>
    <t>strop nad 3NP sloupek SL KVH 80/160 svislý,vodorovný, překlady předpoklad množství SL 3mb/m2stěny;     (20,9+12,35-0,2*2+1,45+2,1/2+1,55/2+7,2/2)*2*3,37*3</t>
  </si>
  <si>
    <t>D+M střešní výlez s poklopem a žebříkem osazení do ploché střechy - vč provedení hydroizolace při prostupu -kcí, podrobný popis dle PD "Výpis ......" pol 17</t>
  </si>
  <si>
    <t>objem vestavěných -kcí stáv garáže;   podlaha, strop;     3,8*5,8*(0,2+0,25)   obvod stěny a atika;    (3,8*2+5,2)*(2,8-0,45)*0,3+3,8*2*1*0,15 je cca 20,1m3</t>
  </si>
  <si>
    <t>DOD dřevěné dveře protipožární EI 15DP3 balkonové jednokř otočné z Europrofilů kompl vč kování - rozm 1000/2400mm - podrobný popis dle PD v "Výpis", pol ozn16</t>
  </si>
  <si>
    <t>D+M exterier dřevěné schodiště kompl - dřevěné stupně 179 / 270mm, dl1500mm, počet stupňů (8+8+11), spoj a kotvící materiál - vč final povrch úpravy, m217, 218</t>
  </si>
  <si>
    <t>D+M provedení detailů izolace proti vodě - jinde neuvedené - zejména napojení na podřezávku stěn,  zesílení vrstev, prostupy instalací, napojení na -kce a pod)</t>
  </si>
  <si>
    <t>stáv venkovní sokl fas SZ, JZ, JV, SV uvažováno pro sanace 1,5x plocha soklu z obkladaček a brizolit nad soklem, vrstva dalších 15mm ;     (17+4+7,2+2,4)*2,5*3</t>
  </si>
  <si>
    <t>pro práci na podhledech a stěnách 1+2NP, uvažováno 3x MTŽ+DMTŽ;      ((3,1+14,7+17,5+22,2+28,4+26,2+14,5+13,4+23,4+14+2,2+15,7+8,8+8+15,4+22,3+6)+(58+16,6+13))*3</t>
  </si>
  <si>
    <t>D+M řevěný obklad stěn modřínový bez nátěru kompl - systémové řešení kotvení, spojovací materiál, kotveno na nosné prvky stěny - vč plochy obkladu ostění a nadpraží</t>
  </si>
  <si>
    <t>strop nad 3NP sloupek SL KVH 80/160 svislý,vodorovný, překlady předpoklad množství SL 3mb/m2stěny;     0,08*0,16*(20,9+12,35-0,2*2+1,45+2,1/2+1,55/2+7,2/2)*2*3,37*3</t>
  </si>
  <si>
    <t>Vnitřní sanační zatřená omítka pro vlhké a zasolené zdivo prováděná ručně kompl systémové řešení protisolný nátěr a sanač tepelně izol omítka vápenná jádrová tl.25mm</t>
  </si>
  <si>
    <t>štp obsyp venkovní kanalizaci, mimo část dl 25,1m v ulici Krenšovská, tato část je rozpočtována v SO 04 jako součast výkopu pro sanace;    ((22+37+21)-(25,1*2*0,8))*0,3</t>
  </si>
  <si>
    <t>strop nad 3NP sloupek SL KVH 80/160 svislý,vodorovný, překlady předpoklad množství SL 3mb/m2stěny;     (0,08+0,16)*2*(20,9+12,35-0,2*2+1,45+2,1/2+1,55/2+7,2/2)*2*3,37*3</t>
  </si>
  <si>
    <t>strop nad 3NP sloupek SL KVH 80/160 svislý,vodorovný, překlady předpoklad množství SL 3mb/m2stěny;     0,08*0,16*(20,9+12,35-0,2*2+1,45+2,1/2+1,55/2+7,2/2)*2*3,37*3*1,1</t>
  </si>
  <si>
    <t>D+M exterier dřevěná prkenná podlaha kompl - systémové řešení dřevěný podlahový rošt tl100mm, dřevěná prkna tl40m, spoj a kotvící materiál - vč final povrch úpravy, sklH</t>
  </si>
  <si>
    <t>D+M exterier dřevěná prkenná podlaha kompl - systémové řešení dřevěný podlahový rošt tl40-60mm, dřevěná prkna tl40m, spoj a kotvící materiál - vč final povrch úpravy, sklF</t>
  </si>
  <si>
    <t>Kompletační a koordinační činnost kompl kontrolní činnost, koordinační práce, zajištění všech zkoušek, rozborů a revizí ke kolaudaci - také zábor půdy, jen jinde neuvedené</t>
  </si>
  <si>
    <t>D+M exterier dřevěná prkenná podlaha kompl - systémové řešení dřevěný podlahový rošt tl.100mm, dřevěná prkna tl40mm, spoj a kotvící materiál - vč final povrch úpravy, m217, 218</t>
  </si>
  <si>
    <t>ODP otvorů strop nad 3NP sloupek SL KVH 80/160 svislý,vodorovný, překlady předpoklad množství SL 3mb/m2stěny;     -(2,4*1,5+1,25*1,5*2+1,4*2,4*4+1,05*2,4+2*2,4*5+1,5*1,72+1*2+1*2,4)*3</t>
  </si>
  <si>
    <t>ostění a nadpraží otvorů;     (((1,2+2*1,5)*12*0,3)+(1,1+2*2,1+1,25+2*2,2)*0,1+((0,9+2*0,6)*2+(1+2*0,6)*2+(1,25+2*1,35)*2+1+2*1,2)*0,3+(2+2*2,4)*4*0,1+((1,25+2*2,25)*4+(1,25+2*2,2)*4)*0,1)</t>
  </si>
  <si>
    <t>1NP stáv omítky otlučené z 50% s ODp sanač omítek v1m -233,45m2;      ((((4+6,55)+(5,9+4,6-3,55/2)+(5,7+5,7))*2*3+((19,35+11,4)+(3,3+2,4+3,3+6,3*3)+(4,1+5,7)+(3,4+3+2,8+2,8*3))*2*2,4)-233,45)</t>
  </si>
  <si>
    <t>ODP otvorů strop nad 3NP sloupek SL KVH 80/160 svislý,vodorovný, překlady předpoklad množství SL 3mb/m2stěny;     -0,08*0,16*(2,4*1,5+1,25*1,5*2+1,4*2,4*4+1,05*2,4+2*2,4*5+1,5*1,72+1*2+1*2,4)*3</t>
  </si>
  <si>
    <t>1NP stáv omítky otlučené z 50% s ODp sanač omítek v1m -233,45m2;      ((((4+6,55)+(5,9+4,6-3,55/2)+(5,7+5,7))*2*3+((19,35+11,4)+(3,3+2,4+3,3+6,3*3)+(4,1+5,7)+(3,4+3+2,8+2,8*3))*2*2,4)-233,45)*0,5</t>
  </si>
  <si>
    <t>ODP otvorů strop nad 3NP sloupek SL KVH 80/160 svislý,vodorovný, překlady předpoklad množství SL 3mb/m2stěny;     -(0,08+0,16)*2*(2,4*1,5+1,25*1,5*2+1,4*2,4*4+1,05*2,4+2*2,4*5+1,5*1,72+1*2+1*2,4)*3</t>
  </si>
  <si>
    <t>ODP otvorů strop nad 3NP sloupek SL KVH 80/160 svislý,vodorovný, překlady předpoklad množství SL 3mb/m2stěny;     -0,08*0,16*(2,4*1,5+1,25*1,5*2+1,4*2,4*4+1,05*2,4+2*2,4*5+1,5*1,72+1*2+1*2,4)*3*1,1</t>
  </si>
  <si>
    <t>Finální modulace terénu pod zpevněné plochy nebo zatravnění kompl - uvedení zatravněných ploch dotčrných stavbou do původního stavu - vyrovnání terénu +,- 100mm s případným doplněním zeminy a zhutěním</t>
  </si>
  <si>
    <t>jen stáv stěny 1NP odstranění omítek zejména poškozených pro sanace, předpokl výška 1m nad podlahou;      ((4+6,55)+(5,9+4,6-3,55/2)+(5,7+5,7)+(19,35+11,4)+(3,3+2,4+3,3+6,3*3)+(4,1+5,7)+(3,4+3+2,8+2,8*3))*2</t>
  </si>
  <si>
    <t>DOD+MTŽ protipožárního utěsnění prostupů rozvodů a instalací, technologických zařízení, el rozvodů - požárně dělícími konstrukcemi - dozdění, ucpávky, manžety, utěsnění protipožárním gelem apod, jen jinde neuvedené</t>
  </si>
  <si>
    <t>DOD+MTŽ protipožárního utěsnění prostupů rozvodů a instalací, technologických zařízení, el rozvodů - požárně dělícími konstrukcemi - dozdění, ucpávky, manžety, utěsnění protipožárním gelem apod., jen jinde neuvedené</t>
  </si>
  <si>
    <t>výkop pro venkovní kanalizaci, mimo část dl 25,1m v ulici Krenšovská, tato část je rozpočtována v SO 04 jako součást výkopu pro sanace, předpoklad zatřídění hornin tř3-50%, tř4-50%;    ((22+37+21)-(25,1*2*0,8))*1,2*0,5</t>
  </si>
  <si>
    <t>sanace 1NP skladba vrstev podlah předpokládaná skladba betonová mazanina 100mm, škvárobeton 100mm, podsypy 200mm, celkem tl podlahy 400mm;     (26,2+27,4+10,6+34,5+32,5+5,2+18,3+16,8+4,2+11,2+4+20,8+14,1+5,9+8,8+8+2)*0,1</t>
  </si>
  <si>
    <t>sanace 1NP skladba vrstev podlah předpokládaná skladba betonová mazanina 100mm, škvárobeton 100mm, podsypy 200mm, celkem tl podlahy 400mm;     (26,2+27,4+10,6+34,5+32,5+5,2+18,3+16,8+4,2+11,2+4+20,8+14,1+5,9+8,8+8+2)*0,2</t>
  </si>
  <si>
    <t>zásyp pro venkovní kanalizaci, mimo část dl 25,1m v ulici Krenšovská, tato část je rozpočtována v SO 04 jako součást výkopu pro sanace, předpoklad zatřídění hornin tř3-50%, tř4-50%;    ((22+37+21)-(25,1*2*0,8))*(1,2-0,3)</t>
  </si>
  <si>
    <t>D+M výtah osobní, nosnost 450kg, lanový, trakční elektr pohon, bez strojovny kompl - rozm kabiny 1100/1400/2100mm, vnitř rozm šachty 1580/1600mm, zdvih 6,7m, počet stanic/nástupišť 3/3 - podrobný popis dle PD TZ část D1.1</t>
  </si>
  <si>
    <t>2NP odstranění omítek poškozených, nejsou odpočteny otvory a připočteny ostění a nadpraží tyto výměry jsou cca vyrovnané;     ((4,25+6,75)+(12,95+6,8)+(6,5+4,8)+(6,2+6,4)+(6,2+4,15+5,8*2)+(9,4+3,95+4,85)+(3,5+4,8)+(2,7+3,35))*2*2,85</t>
  </si>
  <si>
    <t>1NP stáv stěny sjednocení povrchu, nejsou odpočteny otvory a připočteny ostění a nadpraží tyto výměry jsou cca vyrovnané;      ((4+6,55)+(5,9+4,6-3,55/2)+(5,7+5,7))*2*3+((19,35+11,4)+(3,3+2,4+3,3+6,3*3)+(4,1+5,7)+(3,4+3+2,8+2,8*3))*2*2,4</t>
  </si>
  <si>
    <t>nakládání přebytečného výkopku pro venkovní kanalizaci, mimo část dl 25,1m v ulici Krenšovská, tato část je rozpočtována v SO 04 jako součást výkopu pro sanace, předpoklad zatřídění hornin tř3-50%, tř4-50%;    ((22+37+21)-(25,1*2*0,8))*0,3</t>
  </si>
  <si>
    <t>poplatek za uložrní přebytečného výkopku pro venkovní kanalizaci, mimo část dl 25,1m v ulici Krenšovská, tato část je rozpočtována v SO 04 jako součást výkopu pro sanace, předpoklad zatřídění hornin tř3-50%, tř4-50%;    ((22+37+21)-(25,1*2*0,8))*0,3*1,85</t>
  </si>
  <si>
    <t>1NP odstranění omítek zejména poškozených pro sanace, nejsou odpočteny otvory a připočteny ostění a nadpraží tyto výměry jsou cca vyrovnané;      ((4+6,55)+(5,9+4,6-3,55/2)+(5,7+5,7))*2*3+((19,35+11,4)+(3,3+2,4+3,3+6,3*3)+(4,1+5,7)+(3,4+3+2,8+2,8*3))*2*2,4</t>
  </si>
  <si>
    <t>vodorovné přemístění na skládku přebytečného výkopku pro venkovní kanalizaci, mimo část dl 25,1m v ulici Krenšovská, tato část je rozpočtována v SO 04 jako součást výkopu pro sanace, předpoklad zatřídění hornin tř3-50%, tř4-50%;    ((22+37+21)-(25,1*2*0,8))*0,3</t>
  </si>
  <si>
    <t>D+M výtahová šachta - část nad základovým soklem kompl stěny cca 78m2, strop cca 3,5m2 vč krytiny - vnější rozm výtah šachty 1900/2000mm, výška cca 10m / nosná OK opláštěná cemento-vláknitými deskami, zateplení TI čedičová plst n PUR pěna - vč nosné OK podest před výtahem a lešení pro MTŽ -  podrobný popis dle PD TZ část D1.1</t>
  </si>
  <si>
    <t>SO 01 - 1.etapa - úprava stávající budovy (1. - 2.N.P.)</t>
  </si>
  <si>
    <t>SO 01 - 1.etapa - přístavba výtahu (1.-3.NP)</t>
  </si>
  <si>
    <t>SO 01 - 1.etapa - přístavba vstupního objektu, balkonu a teras (1.-2.NP)</t>
  </si>
  <si>
    <t>SO 02 - 2.etapa - sanace zdiva proti pronikání vlhkosti (1.N.P.)</t>
  </si>
  <si>
    <t>SO 02 - 2.etapa - půdní nástavba (3.N.P.)</t>
  </si>
  <si>
    <t>SO 03 - Doplňkové náklady a VRN</t>
  </si>
  <si>
    <t>Cena /Kč/</t>
  </si>
  <si>
    <t>Hmotnost /t/</t>
  </si>
  <si>
    <t>Suť /t/</t>
  </si>
  <si>
    <t>Jednotková</t>
  </si>
  <si>
    <t>Celkem</t>
  </si>
  <si>
    <t>VINCENTINUM ŠTERNBERK p.o. REKONSTRUKCE BUDOVY VE VIKÝŘOVICÍCH</t>
  </si>
  <si>
    <t>Poznámky k vyplňování výkazu</t>
  </si>
  <si>
    <t>1)</t>
  </si>
  <si>
    <r>
      <t>Položky, které majíí ve sloupci B - Typ</t>
    </r>
    <r>
      <rPr>
        <b/>
        <u/>
        <sz val="10"/>
        <rFont val="Arial"/>
        <family val="2"/>
        <charset val="238"/>
      </rPr>
      <t xml:space="preserve"> SP</t>
    </r>
    <r>
      <rPr>
        <sz val="10"/>
        <rFont val="Arial"/>
        <family val="2"/>
        <charset val="238"/>
      </rPr>
      <t xml:space="preserve"> - a ve sloupci C - Kód</t>
    </r>
    <r>
      <rPr>
        <b/>
        <u/>
        <sz val="10"/>
        <rFont val="Arial"/>
        <family val="2"/>
        <charset val="238"/>
      </rPr>
      <t xml:space="preserve"> devět číslic bez pomlčky nebo mezery</t>
    </r>
    <r>
      <rPr>
        <sz val="10"/>
        <rFont val="Arial"/>
        <family val="2"/>
        <charset val="238"/>
      </rPr>
      <t xml:space="preserve">, jsou položky převzaté z </t>
    </r>
    <r>
      <rPr>
        <b/>
        <u/>
        <sz val="10"/>
        <rFont val="Arial"/>
        <family val="2"/>
        <charset val="238"/>
      </rPr>
      <t>databáze URS</t>
    </r>
    <r>
      <rPr>
        <sz val="10"/>
        <rFont val="Arial"/>
        <family val="2"/>
        <charset val="238"/>
      </rPr>
      <t xml:space="preserve"> a je to položka práce včetně dodávky materiálu nebo položka práce bez dodávky materiálu</t>
    </r>
  </si>
  <si>
    <r>
      <t xml:space="preserve">Položky, které mají ve sloupci B - Typ </t>
    </r>
    <r>
      <rPr>
        <b/>
        <u/>
        <sz val="10"/>
        <rFont val="Arial"/>
        <family val="2"/>
        <charset val="238"/>
      </rPr>
      <t>H</t>
    </r>
    <r>
      <rPr>
        <sz val="10"/>
        <rFont val="Arial"/>
        <family val="2"/>
        <charset val="238"/>
      </rPr>
      <t xml:space="preserve"> - a ve sloupci C - Kód</t>
    </r>
    <r>
      <rPr>
        <b/>
        <u/>
        <sz val="10"/>
        <rFont val="Arial"/>
        <family val="2"/>
        <charset val="238"/>
      </rPr>
      <t xml:space="preserve"> osm číslic bez pomlčky nebo mezery</t>
    </r>
    <r>
      <rPr>
        <sz val="10"/>
        <rFont val="Arial"/>
        <family val="2"/>
        <charset val="238"/>
      </rPr>
      <t xml:space="preserve">, jsou položky převzaté z </t>
    </r>
    <r>
      <rPr>
        <b/>
        <u/>
        <sz val="10"/>
        <rFont val="Arial"/>
        <family val="2"/>
        <charset val="238"/>
      </rPr>
      <t>databáze URS</t>
    </r>
    <r>
      <rPr>
        <sz val="10"/>
        <rFont val="Arial"/>
        <family val="2"/>
        <charset val="238"/>
      </rPr>
      <t xml:space="preserve"> a je to položka dodávka materiálu</t>
    </r>
  </si>
  <si>
    <t>2)</t>
  </si>
  <si>
    <r>
      <t>Položky, které mají ve sloupci C - Kód</t>
    </r>
    <r>
      <rPr>
        <b/>
        <u/>
        <sz val="10"/>
        <rFont val="Arial"/>
        <family val="2"/>
        <charset val="238"/>
      </rPr>
      <t xml:space="preserve"> jinak označený</t>
    </r>
    <r>
      <rPr>
        <sz val="10"/>
        <rFont val="Arial"/>
        <family val="2"/>
        <charset val="238"/>
      </rPr>
      <t xml:space="preserve"> (mají jiný počet číslic, obsahují písmeno, jiný znak nebo mezeru, jsou položky vytvořené na základě</t>
    </r>
    <r>
      <rPr>
        <b/>
        <u/>
        <sz val="10"/>
        <rFont val="Arial"/>
        <family val="2"/>
        <charset val="238"/>
      </rPr>
      <t xml:space="preserve"> individuální kalkulace</t>
    </r>
    <r>
      <rPr>
        <sz val="10"/>
        <rFont val="Arial"/>
        <family val="2"/>
        <charset val="238"/>
      </rPr>
      <t>, protože v databázi URS přesně tato položka neexistuje</t>
    </r>
  </si>
  <si>
    <t>3)</t>
  </si>
  <si>
    <t>Veškeré rozpočtované práce obsahuji dodávku i montáž a to buď v jedné položce nebo samostatně ve dvou položkách</t>
  </si>
  <si>
    <t>4)</t>
  </si>
  <si>
    <t>Výměry jsou vypracovány dle projektové dokumentace projektanta (viz tabulka Firmy) z období 05/2019</t>
  </si>
  <si>
    <t>Program rozpočtu</t>
  </si>
  <si>
    <t xml:space="preserve">Rozpočet je vypracován v programu EUROCALC firmy CALLIDA Praha, využívající databázi URS </t>
  </si>
  <si>
    <t>Poznámka</t>
  </si>
  <si>
    <t>Rozpočet je v CÚ 2019</t>
  </si>
  <si>
    <t>Datum zpracování</t>
  </si>
  <si>
    <t>16. 3. 2020</t>
  </si>
  <si>
    <t>1. ETAPA VÝSTAVBY                                           celkem</t>
  </si>
  <si>
    <t>2. ETAPA VÝSTAVBY                                            celkem</t>
  </si>
  <si>
    <t>DPH 15%</t>
  </si>
  <si>
    <t>VINCENTINUM ŠTERNBERK p.o. REKONSTRUKCE BUDOVY VE VIKÝŘOVICÍCH - 1. etapa</t>
  </si>
  <si>
    <t>část ZTI</t>
  </si>
  <si>
    <t>P.Č.</t>
  </si>
  <si>
    <t>Kód položky</t>
  </si>
  <si>
    <t>Množství celkem</t>
  </si>
  <si>
    <t>Cena jednotková</t>
  </si>
  <si>
    <t>Cena celkem</t>
  </si>
  <si>
    <t>721</t>
  </si>
  <si>
    <t>Kanalizace</t>
  </si>
  <si>
    <t xml:space="preserve">potrubí HT systém přípojovací potrubí </t>
  </si>
  <si>
    <t>721 17-4042</t>
  </si>
  <si>
    <t>Potrubí PPs HT systém - vnitřní kanalizace (připojovací) DN 40</t>
  </si>
  <si>
    <t>721 17-4043</t>
  </si>
  <si>
    <t>Potrubí PPs HT systém - vnitřní kanalizace (připojovací) DN 50</t>
  </si>
  <si>
    <t>721 17-4044</t>
  </si>
  <si>
    <t>Potrubí PPs HT systém - vnitřní kanalizace (připojovací) DN 70</t>
  </si>
  <si>
    <t>721 17-4045</t>
  </si>
  <si>
    <t>Potrubí PPs HT systém - vnitřní kanalizace (připojovací) DN 100</t>
  </si>
  <si>
    <t>potrubí HT systém - svislé</t>
  </si>
  <si>
    <t>721 17-4024</t>
  </si>
  <si>
    <t>potrubí odpadní - svislé PPs HT systém DN 70</t>
  </si>
  <si>
    <t>721 17-4025</t>
  </si>
  <si>
    <t>potrubí odpadní - svislé PPs HT systém DN 100</t>
  </si>
  <si>
    <t>potrubí PVC KG systém</t>
  </si>
  <si>
    <t>721 17-3401</t>
  </si>
  <si>
    <t xml:space="preserve">Kanalizační plastové potrubí KG systém DN 100 </t>
  </si>
  <si>
    <t>721 17-3402</t>
  </si>
  <si>
    <t>Kanalizační plastové potrubí KG systém DN 125</t>
  </si>
  <si>
    <t>721 17-3403</t>
  </si>
  <si>
    <t>Kanalizační plastové potrubí KG systém DN 150</t>
  </si>
  <si>
    <t>721 24-2115</t>
  </si>
  <si>
    <t>Lapač střešních splavenin DN 100</t>
  </si>
  <si>
    <t>721 17</t>
  </si>
  <si>
    <t>RŠ - revizní šachta betonová prefabrikovaná DN 1000 mm</t>
  </si>
  <si>
    <t>722 29 - R</t>
  </si>
  <si>
    <t xml:space="preserve">čistící a revizní šachta plastová lomová o průměru 400 mm </t>
  </si>
  <si>
    <t>721 17-1907</t>
  </si>
  <si>
    <t>Napojení na stávající kanalizaci DN 150 – vsazení odbočky - splašková</t>
  </si>
  <si>
    <t>Napojení na stávající kanalizaci DN 100-150 – vsazení odbočky - dešťová</t>
  </si>
  <si>
    <t>721-R1</t>
  </si>
  <si>
    <t>Napojovací souprava pro myčku (HL 405 DN 50)- splašková</t>
  </si>
  <si>
    <t>721-R2</t>
  </si>
  <si>
    <t>Sifon pro napojení přepadu od zásobníků Tv (HL 21 DN32)</t>
  </si>
  <si>
    <t>721 27-4121</t>
  </si>
  <si>
    <t>Ventil přivzdušňovací - vnitřní DN 50</t>
  </si>
  <si>
    <t>721 27-4124</t>
  </si>
  <si>
    <t>Ventil přivzdušňovací - vnitřní DN 100</t>
  </si>
  <si>
    <t>721-R4</t>
  </si>
  <si>
    <t>Dvířka 200/200 mm</t>
  </si>
  <si>
    <t>721-R5</t>
  </si>
  <si>
    <t>Mřížka 200/200 mm</t>
  </si>
  <si>
    <t>721 27-3152</t>
  </si>
  <si>
    <t>Ventilační hlavice DN 70</t>
  </si>
  <si>
    <t>721 27-3153</t>
  </si>
  <si>
    <t>Ventilační hlavice DN 100</t>
  </si>
  <si>
    <t>721 29-0123</t>
  </si>
  <si>
    <t>Zkouška těsnosti kanalizace v objektech - kouřem Do DN 300</t>
  </si>
  <si>
    <t>722</t>
  </si>
  <si>
    <t>Vodovod</t>
  </si>
  <si>
    <t>722 17-4022</t>
  </si>
  <si>
    <t>Potrubí z trubek plastových z polypropylenu (PPR) svařovaných polyfúzně - PN 20 (SDR 6) D 20 × 3,4</t>
  </si>
  <si>
    <t>722 17-4023</t>
  </si>
  <si>
    <t>Potrubí z trubek plastových z polypropylenu (PPR) svařovaných polyfúzně - PN 20 (SDR 6) D 25 × 4,2</t>
  </si>
  <si>
    <t>722 17-4024</t>
  </si>
  <si>
    <t>Potrubí z trubek plastových z polypropylenu (PPR) svařovaných polyfúzně - PN 20 (SDR 6) D 32 × 5,4</t>
  </si>
  <si>
    <t>722 17-4025</t>
  </si>
  <si>
    <t>Potrubí z trubek plastových z polypropylenu (PPR) svařovaných polyfúzně - PN 20 (SDR 6) D 40 × 6,7</t>
  </si>
  <si>
    <t>722 18-1222</t>
  </si>
  <si>
    <t xml:space="preserve"> Ochrana potrubí tepelně izolačními trubicemi z pěnového PE přilepenými v příčných nebo podélných spojích 
(Tloušťky izolace do 10 mm )
</t>
  </si>
  <si>
    <t>722 18-1252</t>
  </si>
  <si>
    <t xml:space="preserve">Ochrana potrubí tepelně izolačními trubicemi z pěnového PE přilepenými v příčných nebo podélných spojích 
(Tloušťky izolace do 30 mm )
</t>
  </si>
  <si>
    <t>722 23-2043</t>
  </si>
  <si>
    <t>Armatury se dvěma závity, kulové kohouty PN 42 do 185°C přímé vnitřní závit (R 250D Giacomini)
G 1/2 - DN 15</t>
  </si>
  <si>
    <t>722 23-2044</t>
  </si>
  <si>
    <t>Armatury se dvěma závity, kulové kohouty PN 42 do 185°C přímé vnitřní závit (R 250D Giacomini)
G 3/4 - DN 20</t>
  </si>
  <si>
    <t>722 23-2046</t>
  </si>
  <si>
    <t>Armatury se dvěma závity, kulové kohouty PN 42 do 185°C přímé vnitřní závit (R 250D Giacomini)
G 5/4 - DN 32</t>
  </si>
  <si>
    <t>722 23-2171</t>
  </si>
  <si>
    <t>Kohout rohový plnoprůtokový 
G 1/2 - DN 15</t>
  </si>
  <si>
    <t>722 23-1120</t>
  </si>
  <si>
    <t>Pračkový výtokový ventil DN 15 s hadicovou přípojkou a zpětným ventilem</t>
  </si>
  <si>
    <t>722 23-1073</t>
  </si>
  <si>
    <t>Ventil zpětný PN 10 do 110 °C G 3/4 - DN 20</t>
  </si>
  <si>
    <t>722 23-1075</t>
  </si>
  <si>
    <t>Ventil zpětný PN 10 do 110 °C G 5/4 - DN 32</t>
  </si>
  <si>
    <t>722 23-1252</t>
  </si>
  <si>
    <t>Ventil pojistný rohový  - G 3/4 - DN 20</t>
  </si>
  <si>
    <t>722  R1</t>
  </si>
  <si>
    <t xml:space="preserve">oběhové čerpadlo (např. Grundfos UP 15 – 14 BUT) </t>
  </si>
  <si>
    <t>722 29-0234</t>
  </si>
  <si>
    <t>proplach a desinfekce do DN 80</t>
  </si>
  <si>
    <t>722 29-0226</t>
  </si>
  <si>
    <t>Zkouška těsnosti potrubí  do DN 50</t>
  </si>
  <si>
    <t>Zařizovací předměty</t>
  </si>
  <si>
    <t>725 R1</t>
  </si>
  <si>
    <t>Umývátko se sifonem + sloup</t>
  </si>
  <si>
    <t>725 R2</t>
  </si>
  <si>
    <t>Umyvadlo se sifonem + sloup</t>
  </si>
  <si>
    <t>725 R3</t>
  </si>
  <si>
    <t>klozet závěsný samonosný, (mísa, rám, nádržka, rohový kohout DN 15 a prkénko)</t>
  </si>
  <si>
    <t>726 11-1031</t>
  </si>
  <si>
    <t>předstěnový instalační systém pro upevnění WC</t>
  </si>
  <si>
    <t>725 R4</t>
  </si>
  <si>
    <t>Výlevka diturvitová se splachovací nádržkou</t>
  </si>
  <si>
    <t>725 R5</t>
  </si>
  <si>
    <t>Sprchová mísa  se sifonem a zástěnou</t>
  </si>
  <si>
    <t>725 R6</t>
  </si>
  <si>
    <t>Vana</t>
  </si>
  <si>
    <t>725 R7</t>
  </si>
  <si>
    <t xml:space="preserve">Baterie umyvadlové - stojánkové pákové </t>
  </si>
  <si>
    <t>725 R8</t>
  </si>
  <si>
    <t xml:space="preserve">Baterie dřezová stojánková páková                                    </t>
  </si>
  <si>
    <t>725 R9</t>
  </si>
  <si>
    <t>Baterie dřezové - výlevka                                                        Nástěnné pákové s otáčivým kulatým ústím a délkou ramínka</t>
  </si>
  <si>
    <t>725 R10</t>
  </si>
  <si>
    <t>Barerie sprchová nástěnná páková</t>
  </si>
  <si>
    <t>725 R11</t>
  </si>
  <si>
    <t>Barerie vanová nástěnná páková s příslušenstvím a pohyblivým držákem</t>
  </si>
  <si>
    <t xml:space="preserve">dřezy jsou součástí dodávky kuchyňské linky </t>
  </si>
  <si>
    <t>&gt;&gt;  skryté sloupce  &lt;&lt;</t>
  </si>
  <si>
    <t>{a76cfcd6-0570-470b-babc-58a9226d6a6e}</t>
  </si>
  <si>
    <t>část VYTÁPĚNÍ</t>
  </si>
  <si>
    <t>REKAPITULACE ČLENĚNÍ SOUPISU PRACÍ</t>
  </si>
  <si>
    <t>Náklady ze soupisu prací</t>
  </si>
  <si>
    <t>-1</t>
  </si>
  <si>
    <t>PSV - Práce a dodávky PSV</t>
  </si>
  <si>
    <t xml:space="preserve">    713 - Izolace tepelné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</si>
  <si>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</si>
  <si>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</si>
  <si>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</si>
  <si>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</si>
  <si>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Poznámka - 700</t>
  </si>
  <si>
    <t>SOUPIS PRACÍ</t>
  </si>
  <si>
    <t>PČ</t>
  </si>
  <si>
    <t>Množství</t>
  </si>
  <si>
    <t>J.cena [CZK]</t>
  </si>
  <si>
    <t>Cena celkem [CZK]</t>
  </si>
  <si>
    <t>Cenová soustava</t>
  </si>
  <si>
    <t>DPH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</si>
  <si>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</si>
  <si>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</si>
  <si>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</si>
  <si>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</si>
  <si>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</si>
  <si>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</si>
  <si>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</si>
  <si>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</t>
  </si>
  <si>
    <t>PSV</t>
  </si>
  <si>
    <t>Práce a dodávky PSV</t>
  </si>
  <si>
    <t>2</t>
  </si>
  <si>
    <t>0</t>
  </si>
  <si>
    <t>ROZPOCET</t>
  </si>
  <si>
    <t>713</t>
  </si>
  <si>
    <t>Izolace tepelné</t>
  </si>
  <si>
    <t>1</t>
  </si>
  <si>
    <t>K</t>
  </si>
  <si>
    <t>713461811</t>
  </si>
  <si>
    <t>Odstanění izolace tepelné potrubí potrubními pouzdry staženými drátem tl do 100 mm</t>
  </si>
  <si>
    <t>CS ÚRS 2019 02</t>
  </si>
  <si>
    <t>snížená</t>
  </si>
  <si>
    <t>16</t>
  </si>
  <si>
    <t>848242365</t>
  </si>
  <si>
    <t>R-713-01</t>
  </si>
  <si>
    <t>Přemístění izolací demontovaných vodorovně do 100 m v objektech výšky do 6 m</t>
  </si>
  <si>
    <t>vlastní</t>
  </si>
  <si>
    <t>59910677</t>
  </si>
  <si>
    <t>M</t>
  </si>
  <si>
    <t>63154571</t>
  </si>
  <si>
    <t>pouzdro izolační potrubní z minerální vlny s Al fólií max. 250/100 °C 28/40mm</t>
  </si>
  <si>
    <t>32</t>
  </si>
  <si>
    <t>216646034</t>
  </si>
  <si>
    <t>63154572</t>
  </si>
  <si>
    <t>pouzdro izolační potrubní z minerální vlny s Al fólií max. 250/100 °C 35/40mm</t>
  </si>
  <si>
    <t>-468291388</t>
  </si>
  <si>
    <t>63154575</t>
  </si>
  <si>
    <t>pouzdro izolační potrubní z minerální vlny s Al fólií max. 250/100 °C 60/40mm</t>
  </si>
  <si>
    <t>1073182875</t>
  </si>
  <si>
    <t>63154577</t>
  </si>
  <si>
    <t>pouzdro izolační potrubní z minerální vlny s Al fólií max. 250/100 °C 76/40mm</t>
  </si>
  <si>
    <t>-128297153</t>
  </si>
  <si>
    <t>R-713-02</t>
  </si>
  <si>
    <t>pouzdro izolační potrubní z minerální vlny s Al fólií max. 250/100 °C 57/80mm</t>
  </si>
  <si>
    <t>1593983945</t>
  </si>
  <si>
    <t>28377094</t>
  </si>
  <si>
    <t>pouzdro izolační potrubní z pěnového polyetylenu 15/9mm</t>
  </si>
  <si>
    <t>-243498394</t>
  </si>
  <si>
    <t>28377101</t>
  </si>
  <si>
    <t>pouzdro izolační potrubní z pěnového polyetylenu 18/9mm</t>
  </si>
  <si>
    <t>-1326270753</t>
  </si>
  <si>
    <t>28377103</t>
  </si>
  <si>
    <t>pouzdro izolační potrubní z pěnového polyetylenu 22/9mm</t>
  </si>
  <si>
    <t>-1131133162</t>
  </si>
  <si>
    <t>28377111</t>
  </si>
  <si>
    <t>pouzdro izolační potrubní z pěnového polyetylenu 28/9mm</t>
  </si>
  <si>
    <t>-674057237</t>
  </si>
  <si>
    <t>713463131</t>
  </si>
  <si>
    <t>Montáž izolace tepelné potrubí potrubními pouzdry bez úpravy slepenými 1x tl izolace do 25 mm</t>
  </si>
  <si>
    <t>-885605259</t>
  </si>
  <si>
    <t>713463211</t>
  </si>
  <si>
    <t>Montáž izolace tepelné potrubí potrubními pouzdry s Al fólií staženými Al páskou 1x D do 50 mm</t>
  </si>
  <si>
    <t>-124947919</t>
  </si>
  <si>
    <t>713463212</t>
  </si>
  <si>
    <t>Montáž izolace tepelné potrubí potrubními pouzdry s Al fólií staženými Al páskou 1x D do 100 mm</t>
  </si>
  <si>
    <t>1568266051</t>
  </si>
  <si>
    <t>R-713-03</t>
  </si>
  <si>
    <t>Montážní a spojovací materiál</t>
  </si>
  <si>
    <t>846624021</t>
  </si>
  <si>
    <t>R-713-04</t>
  </si>
  <si>
    <t>Oplechování izolace potrubí 57/80</t>
  </si>
  <si>
    <t>-577099968</t>
  </si>
  <si>
    <t>998713101</t>
  </si>
  <si>
    <t>Přesun hmot tonážní pro izolace tepelné v objektech v do 6 m</t>
  </si>
  <si>
    <t>-1077402114</t>
  </si>
  <si>
    <t>732</t>
  </si>
  <si>
    <t>Ústřední vytápění - strojovny</t>
  </si>
  <si>
    <t>R-732-00</t>
  </si>
  <si>
    <t>Demontáž elektrokotle o výkonu do 40kW</t>
  </si>
  <si>
    <t>1933680675</t>
  </si>
  <si>
    <t>732890801</t>
  </si>
  <si>
    <t>Přesun demontovaných strojoven vodorovně 100 m v objektech výšky do 6 m</t>
  </si>
  <si>
    <t>1430393777</t>
  </si>
  <si>
    <t>R-732-01</t>
  </si>
  <si>
    <t>Tepelné čerpadlo v techá verzi LN (Low-Noise) o výkonu  Q=30,5kW (při A7/W45) Q=20,9kW (při A-12/dT45/50°C)</t>
  </si>
  <si>
    <t>1314508829</t>
  </si>
  <si>
    <t>R-732-01.1</t>
  </si>
  <si>
    <t>586517349</t>
  </si>
  <si>
    <t>R-732-01.2</t>
  </si>
  <si>
    <t xml:space="preserve">Kontrola před uvedením do provozu </t>
  </si>
  <si>
    <t>-768359073</t>
  </si>
  <si>
    <t>P</t>
  </si>
  <si>
    <t>Poznámka k položce:_x005F_x000d_
včetně cestovních nákladů  - 130km</t>
  </si>
  <si>
    <t>R-732-01.3</t>
  </si>
  <si>
    <t>Uvedení do provozu</t>
  </si>
  <si>
    <t>-747830086</t>
  </si>
  <si>
    <t>R-732-02</t>
  </si>
  <si>
    <t>Akumulační zásobník teplé vody o objemu V=750l, vč. tepelné izolace tl.130mm, prům.1064mm, H=1900mm, připojení DN 50</t>
  </si>
  <si>
    <t>-1200200052</t>
  </si>
  <si>
    <t>R-732-03</t>
  </si>
  <si>
    <t>Nástěnný elektrokotel o příkonu P=28kW vč. hydraulické propojovací sady</t>
  </si>
  <si>
    <t>-1365471170</t>
  </si>
  <si>
    <t>732331618</t>
  </si>
  <si>
    <t>Nádoba tlaková expanzní s membránou závitové připojení PN 0,6 o objemu 100 l</t>
  </si>
  <si>
    <t>1789820872</t>
  </si>
  <si>
    <t xml:space="preserve">Poznámka k položce:_x005F_x000d_
cena vč. montáže expanzní nádoby </t>
  </si>
  <si>
    <t>732331778</t>
  </si>
  <si>
    <t>Příslušenství k expanzním nádobám bezpečnostní uzávěr G 1 k měření tlaku</t>
  </si>
  <si>
    <t>-1790321475</t>
  </si>
  <si>
    <t>Poznámka k položce:_x005F_x000d_
cena vč. montáže</t>
  </si>
  <si>
    <t>R-732-04</t>
  </si>
  <si>
    <t>Letovaný deskový výměník Q=60 kW (55/35°C - 10/50°C), H=1,67m</t>
  </si>
  <si>
    <t>-1110961487</t>
  </si>
  <si>
    <t>Poznámka k položce:_x005F_x000d_
počet desek 34ks, plocha 1,41m2_x005F_x000d_
4x šroubení DN 25_x005F_x000d_
tepelná izolace</t>
  </si>
  <si>
    <t>R-732-05</t>
  </si>
  <si>
    <t>Elektronicky regulované oběhové čerpadlo DN 25, H=4,5m, Q=5,1m3/h, 1x230V, 50Hz , P=116W , In=1,02A</t>
  </si>
  <si>
    <t>-1367987024</t>
  </si>
  <si>
    <t>R-732-06</t>
  </si>
  <si>
    <t>Elektronicky regulované oběhové čerpadlo DN 25, H=2,8m, Q=2,55m3/h, 1x230V, 50Hz , P=50W , In=0,44A</t>
  </si>
  <si>
    <t>-662799443</t>
  </si>
  <si>
    <t>R-732-08</t>
  </si>
  <si>
    <t>Elektronicky regulované oběhové čerpadlo s autoadaptem DN 25, H=2,8m, Q=1,55m3/h, 1x230V, 50Hz , P=34W , In=0,32A</t>
  </si>
  <si>
    <t>1652665896</t>
  </si>
  <si>
    <t>R-732-09</t>
  </si>
  <si>
    <t>Odkalovací magnetický filtr DN 50. Qn=5m3/h , H=2,6kPa</t>
  </si>
  <si>
    <t>-1260083164</t>
  </si>
  <si>
    <t>732219315</t>
  </si>
  <si>
    <t>Montáž ohříváku vody stojatého PN 0,6/0,6,PN 1,6/0,6 o obsahu 1000 litrů</t>
  </si>
  <si>
    <t>-2069103134</t>
  </si>
  <si>
    <t>732429212</t>
  </si>
  <si>
    <t>Montáž čerpadla oběhového mokroběžného závitového DN 25</t>
  </si>
  <si>
    <t>1288307123</t>
  </si>
  <si>
    <t>R-732-10</t>
  </si>
  <si>
    <t>Montáž tepelného čerpadla vč. příslušenství</t>
  </si>
  <si>
    <t>1135598744</t>
  </si>
  <si>
    <t>R-732-11</t>
  </si>
  <si>
    <t>Montáž expanzní tlakové nádoby vč. příslušenství</t>
  </si>
  <si>
    <t>650415489</t>
  </si>
  <si>
    <t>R-732-12</t>
  </si>
  <si>
    <t>Montáž letovaného deskového výměníku</t>
  </si>
  <si>
    <t>1813061608</t>
  </si>
  <si>
    <t>731259617</t>
  </si>
  <si>
    <t>Montáž kotlů ocelových elektrických závěsných přímotopných o výkonu do 60 kW</t>
  </si>
  <si>
    <t>994056636</t>
  </si>
  <si>
    <t>R-732-13</t>
  </si>
  <si>
    <t>Montáž odkalovacího magnetického filtru DN 50</t>
  </si>
  <si>
    <t>-308754924</t>
  </si>
  <si>
    <t>998732101</t>
  </si>
  <si>
    <t>Přesun hmot tonážní pro strojovny v objektech v do 6 m</t>
  </si>
  <si>
    <t>-1876369666</t>
  </si>
  <si>
    <t>733</t>
  </si>
  <si>
    <t>Ústřední vytápění - rozvodné potrubí</t>
  </si>
  <si>
    <t>733120815</t>
  </si>
  <si>
    <t>Demontáž potrubí ocelového hladkého do D 38</t>
  </si>
  <si>
    <t>1729452031</t>
  </si>
  <si>
    <t>733120819</t>
  </si>
  <si>
    <t>Demontáž potrubí ocelového hladkého do D 60,3</t>
  </si>
  <si>
    <t>-155067986</t>
  </si>
  <si>
    <t>733890801</t>
  </si>
  <si>
    <t>Přemístění potrubí demontovaného vodorovně do 100 m v objektech výšky do 6 m</t>
  </si>
  <si>
    <t>1780706084</t>
  </si>
  <si>
    <t>733221202</t>
  </si>
  <si>
    <t>Potrubí měděné měkké spojované tvrdým pájením D 15x1</t>
  </si>
  <si>
    <t>1455898757</t>
  </si>
  <si>
    <t>733221203</t>
  </si>
  <si>
    <t>Potrubí měděné měkké spojované tvrdým pájením D 18x1</t>
  </si>
  <si>
    <t>-1214948366</t>
  </si>
  <si>
    <t>733222204</t>
  </si>
  <si>
    <t>Potrubí měděné polotvrdé spojované tvrdým pájením D 22x1</t>
  </si>
  <si>
    <t>1300482256</t>
  </si>
  <si>
    <t>733223205</t>
  </si>
  <si>
    <t>Potrubí měděné tvrdé spojované tvrdým pájením D 28x1,5</t>
  </si>
  <si>
    <t>1217710579</t>
  </si>
  <si>
    <t>733223206</t>
  </si>
  <si>
    <t>Potrubí měděné tvrdé spojované tvrdým pájením D 35x1,5</t>
  </si>
  <si>
    <t>270985558</t>
  </si>
  <si>
    <t>733223208</t>
  </si>
  <si>
    <t>Potrubí měděné tvrdé spojované tvrdým pájením D 54x2</t>
  </si>
  <si>
    <t>1668121971</t>
  </si>
  <si>
    <t>733223210</t>
  </si>
  <si>
    <t>Potrubí měděné tvrdé spojované tvrdým pájením D 76x2</t>
  </si>
  <si>
    <t>1899204840</t>
  </si>
  <si>
    <t>733224222</t>
  </si>
  <si>
    <t>Příplatek k potrubí měděnému za zhotovení přípojky z trubek měděných D 15x1</t>
  </si>
  <si>
    <t>-670663300</t>
  </si>
  <si>
    <t>733291101</t>
  </si>
  <si>
    <t>Zkouška těsnosti potrubí měděné do D 35x1,5</t>
  </si>
  <si>
    <t>-1573317178</t>
  </si>
  <si>
    <t>733291102</t>
  </si>
  <si>
    <t>Zkouška těsnosti potrubí měděné do D 64x2</t>
  </si>
  <si>
    <t>645729031</t>
  </si>
  <si>
    <t>733291103</t>
  </si>
  <si>
    <t>Zkouška těsnosti potrubí měděné do D 108x2,5</t>
  </si>
  <si>
    <t>-1133842659</t>
  </si>
  <si>
    <t>R-733-01</t>
  </si>
  <si>
    <t>Svěrné šroubení pro měděné potrubí 15x1</t>
  </si>
  <si>
    <t>-1417316908</t>
  </si>
  <si>
    <t>998733101</t>
  </si>
  <si>
    <t>Přesun hmot tonážní pro rozvody potrubí v objektech v do 6 m</t>
  </si>
  <si>
    <t>-730849800</t>
  </si>
  <si>
    <t>734</t>
  </si>
  <si>
    <t>Ústřední vytápění - armatury</t>
  </si>
  <si>
    <t>734200821</t>
  </si>
  <si>
    <t>Demontáž armatury závitové se dvěma závity do G 1/2</t>
  </si>
  <si>
    <t>-1372649493</t>
  </si>
  <si>
    <t>734200823</t>
  </si>
  <si>
    <t>Demontáž armatury závitové se dvěma závity do G 6/4</t>
  </si>
  <si>
    <t>736185236</t>
  </si>
  <si>
    <t>734890801</t>
  </si>
  <si>
    <t>Přemístění demontovaných armatur vodorovně do 100 m v objektech výšky do 6 m</t>
  </si>
  <si>
    <t>1679983847</t>
  </si>
  <si>
    <t>734211120</t>
  </si>
  <si>
    <t>Ventil závitový odvzdušňovací G 1/2 PN 14 do 120°C automatický</t>
  </si>
  <si>
    <t>-305240278</t>
  </si>
  <si>
    <t>734251212</t>
  </si>
  <si>
    <t>Ventil závitový pojistný rohový G 3/4 provozní tlak od 2,5 do 6 barů</t>
  </si>
  <si>
    <t>1271673842</t>
  </si>
  <si>
    <t>734291123</t>
  </si>
  <si>
    <t>Kohout plnící a vypouštěcí G 1/2 PN 10 do 90°C závitový</t>
  </si>
  <si>
    <t>-1735384715</t>
  </si>
  <si>
    <t>734291245</t>
  </si>
  <si>
    <t>Filtr závitový přímý G 1 1/4 PN 16 do 130°C s vnitřními závity</t>
  </si>
  <si>
    <t>952409763</t>
  </si>
  <si>
    <t>734291246</t>
  </si>
  <si>
    <t>Filtr závitový přímý G 1 1/2 PN 16 do 130°C s vnitřními závity</t>
  </si>
  <si>
    <t>-1146787208</t>
  </si>
  <si>
    <t>734292713</t>
  </si>
  <si>
    <t>Kohout kulový přímý G 1/2 PN 42 do 185°C vnitřní závit</t>
  </si>
  <si>
    <t>556916712</t>
  </si>
  <si>
    <t>734292715</t>
  </si>
  <si>
    <t>Kohout kulový přímý G 1 PN 42 do 185°C vnitřní závit</t>
  </si>
  <si>
    <t>131769998</t>
  </si>
  <si>
    <t>734292716</t>
  </si>
  <si>
    <t>Kohout kulový přímý G 1 1/4 PN 42 do 185°C vnitřní závit</t>
  </si>
  <si>
    <t>-1723686051</t>
  </si>
  <si>
    <t>734292717</t>
  </si>
  <si>
    <t>Kohout kulový přímý G 1 1/2 PN 42 do 185°C vnitřní závit</t>
  </si>
  <si>
    <t>-835071656</t>
  </si>
  <si>
    <t>734292718</t>
  </si>
  <si>
    <t>Kohout kulový přímý G 2 PN 42 do 185°C vnitřní závit</t>
  </si>
  <si>
    <t>555524480</t>
  </si>
  <si>
    <t>734292719</t>
  </si>
  <si>
    <t>Kohout kulový přímý G 2 1/2 PN 42 do 185°C vnitřní závit</t>
  </si>
  <si>
    <t>1643295259</t>
  </si>
  <si>
    <t>R-734-01</t>
  </si>
  <si>
    <t>Zpětná klapka G 1 1/4</t>
  </si>
  <si>
    <t>41633796</t>
  </si>
  <si>
    <t>734411114</t>
  </si>
  <si>
    <t>Teploměr technický s pevným stonkem a jímkou zadní připojení průměr 80 mm délky 75 mm</t>
  </si>
  <si>
    <t>-1170394702</t>
  </si>
  <si>
    <t>734421112</t>
  </si>
  <si>
    <t>Tlakoměr s pevným stonkem a zpětnou klapkou tlak 0-16 bar průměr 63 mm zadní připojení</t>
  </si>
  <si>
    <t>729440799</t>
  </si>
  <si>
    <t>R-734-02</t>
  </si>
  <si>
    <t>Rohové radiátorové šoubení (háčko) DN15</t>
  </si>
  <si>
    <t>273971441</t>
  </si>
  <si>
    <t>R-734-03</t>
  </si>
  <si>
    <t>Termostatická hlavice pro veřejné budovy s kapilárním čidlem (7-28°C) vč. pojistky proti odcizení, připojení M30x1,5</t>
  </si>
  <si>
    <t>895925427</t>
  </si>
  <si>
    <t>Poznámka k položce:_x005F_x000d_
Poznámka k položce: - nastavení teploty pouze speciálním seřizovacím klíčem</t>
  </si>
  <si>
    <t>R-734-04.</t>
  </si>
  <si>
    <t>Integrovaná armatura pro designová otopná tělesa v rohovém provedení vč. termostatické hlavice a krytky (bílá)</t>
  </si>
  <si>
    <t>-1932428313</t>
  </si>
  <si>
    <t>734494214</t>
  </si>
  <si>
    <t>Návarek s trubkovým závitem G 3/4</t>
  </si>
  <si>
    <t>1388159766</t>
  </si>
  <si>
    <t>734209103</t>
  </si>
  <si>
    <t>Montáž armatury závitové s jedním závitem G 1/2</t>
  </si>
  <si>
    <t>-2038954658</t>
  </si>
  <si>
    <t>734209104</t>
  </si>
  <si>
    <t>Montáž armatury závitové s jedním závitem G 3/4</t>
  </si>
  <si>
    <t>1483450204</t>
  </si>
  <si>
    <t xml:space="preserve">Poznámka k položce:_x005F_x000d_
montáž termostatické hlavice </t>
  </si>
  <si>
    <t>734209113</t>
  </si>
  <si>
    <t>Montáž armatury závitové s dvěma závity G 1/2</t>
  </si>
  <si>
    <t>710452297</t>
  </si>
  <si>
    <t>734209114</t>
  </si>
  <si>
    <t>Montáž armatury závitové s dvěma závity G 3/4</t>
  </si>
  <si>
    <t>-639992764</t>
  </si>
  <si>
    <t>734209115</t>
  </si>
  <si>
    <t>Montáž armatury závitové s dvěma závity G 1</t>
  </si>
  <si>
    <t>1329841159</t>
  </si>
  <si>
    <t>734209116</t>
  </si>
  <si>
    <t>Montáž armatury závitové s dvěma závity G 5/4</t>
  </si>
  <si>
    <t>301209412</t>
  </si>
  <si>
    <t>734209117</t>
  </si>
  <si>
    <t>Montáž armatury závitové s dvěma závity G 6/4</t>
  </si>
  <si>
    <t>-1775026550</t>
  </si>
  <si>
    <t>734209118</t>
  </si>
  <si>
    <t>Montáž armatury závitové s dvěma závity G 2</t>
  </si>
  <si>
    <t>1649926521</t>
  </si>
  <si>
    <t>734209119</t>
  </si>
  <si>
    <t>Montáž armatury závitové s dvěma závity G 2 1/2</t>
  </si>
  <si>
    <t>-1911191298</t>
  </si>
  <si>
    <t>734209129</t>
  </si>
  <si>
    <t>Montáž armatury závitové s třemi závity G 2 1/2</t>
  </si>
  <si>
    <t>-968920381</t>
  </si>
  <si>
    <t>Poznámka k položce:_x005F_x000d_
dodávka MaR</t>
  </si>
  <si>
    <t>734419111</t>
  </si>
  <si>
    <t>Montáž teploměrů s ochranným pouzdrem nebo pevným stonkem a jímkou</t>
  </si>
  <si>
    <t>-1692182618</t>
  </si>
  <si>
    <t>Poznámka k položce:_x005F_x000d_
montáž teploměrů a tlakoměrů</t>
  </si>
  <si>
    <t>734499211</t>
  </si>
  <si>
    <t>Montáž návarku M 20x1,5</t>
  </si>
  <si>
    <t>-1119658066</t>
  </si>
  <si>
    <t>998734101</t>
  </si>
  <si>
    <t>Přesun hmot tonážní pro armatury v objektech v do 6 m</t>
  </si>
  <si>
    <t>1763550053</t>
  </si>
  <si>
    <t>735</t>
  </si>
  <si>
    <t>Ústřední vytápění - otopná tělesa</t>
  </si>
  <si>
    <t>735151822</t>
  </si>
  <si>
    <t>Demontáž otopného tělesa panelového dvouřadého délka do 2820 mm</t>
  </si>
  <si>
    <t>1840532505</t>
  </si>
  <si>
    <t>735890801</t>
  </si>
  <si>
    <t>Přemístění demontovaného otopného tělesa vodorovně 100 m v objektech výšky do 6 m</t>
  </si>
  <si>
    <t>388986983</t>
  </si>
  <si>
    <t>735152577</t>
  </si>
  <si>
    <t>Otopné těleso panelové VK dvoudeskové 2 přídavné přestupní plochy výška/délka 600/1000mm výkon 1679W</t>
  </si>
  <si>
    <t>141912176</t>
  </si>
  <si>
    <t>Poznámka k položce:_x005F_x000d_
22-060100-60-10</t>
  </si>
  <si>
    <t>735152595</t>
  </si>
  <si>
    <t>Otopné těleso panelové VK dvoudeskové 2 přídavné přestupní plochy výška/délka 900/800mm výkon 1850 W</t>
  </si>
  <si>
    <t>-546464949</t>
  </si>
  <si>
    <t>Poznámka k položce:_x005F_x000d_
22-090080-60-10</t>
  </si>
  <si>
    <t>735152679</t>
  </si>
  <si>
    <t>Otopné těleso panelové VK třídeskové 3 přídavné přestupní plochy výška/délka 600/1200mm výkon 2887 W</t>
  </si>
  <si>
    <t>311745144</t>
  </si>
  <si>
    <t>Poznámka k položce:_x005F_x000d_
33-060120-60-10</t>
  </si>
  <si>
    <t>735152680</t>
  </si>
  <si>
    <t>Otopné těleso panelové VK třídeskové 3 přídavné přestupní plochy výška/délka 600/1400mm výkon 3368 W</t>
  </si>
  <si>
    <t>-1719341541</t>
  </si>
  <si>
    <t>Poznámka k položce:_x005F_x000d_
33-060140-60-10</t>
  </si>
  <si>
    <t>735152696</t>
  </si>
  <si>
    <t>Otopné těleso panelové VK třídeskové 3 přídavné přestupní plochy výška/délka 900/900 mm výkon 2995 W</t>
  </si>
  <si>
    <t>1819930266</t>
  </si>
  <si>
    <t>Poznámka k položce:_x005F_x000d_
33-090090-60-10</t>
  </si>
  <si>
    <t>R-735-01</t>
  </si>
  <si>
    <t>Otopné těleso panelové VK dvoudeskové 2 přídavné přestupní plochy výška/délka 700/1000mm</t>
  </si>
  <si>
    <t>-1730389909</t>
  </si>
  <si>
    <t>Poznámka k položce:_x005F_x000d_
22-070100-60-10</t>
  </si>
  <si>
    <t>R-735-02</t>
  </si>
  <si>
    <t>Otopné těleso panelové VK dvoudeskové 2 přídavné přestupní plochy výška/délka 700/1600mm</t>
  </si>
  <si>
    <t>1588594591</t>
  </si>
  <si>
    <t>Poznámka k položce:_x005F_x000d_
22-070160-60-10</t>
  </si>
  <si>
    <t>R-735-03</t>
  </si>
  <si>
    <t>Otopné těleso panelové VK třídeskové 3 přídavné přestupní plochy výška/délka 700/1200mm</t>
  </si>
  <si>
    <t>-1516051457</t>
  </si>
  <si>
    <t>Poznámka k položce:_x005F_x000d_
33-070120-60-10</t>
  </si>
  <si>
    <t>R-735-04</t>
  </si>
  <si>
    <t>Otopné těleso panelové VK třídeskové 3 přídavné přestupní plochy výška/délka 700/1400mm</t>
  </si>
  <si>
    <t>-529583966</t>
  </si>
  <si>
    <t>Poznámka k položce:_x005F_x000d_
33-070140-60-10</t>
  </si>
  <si>
    <t>R-735-05</t>
  </si>
  <si>
    <t>Otopné těleso panelové VK třídeskové 3 přídavné přestupní plochy výška/délka 700/1600mm</t>
  </si>
  <si>
    <t>1115536458</t>
  </si>
  <si>
    <t>Poznámka k položce:_x005F_x000d_
33-070160-60-10</t>
  </si>
  <si>
    <t>R-735-06</t>
  </si>
  <si>
    <t>Otopné těleso trubkové se spodním středovým připojením KLCM 1820.750</t>
  </si>
  <si>
    <t>-256116087</t>
  </si>
  <si>
    <t>Poznámka k položce:_x005F_x000d_
Součástí dodávky je zaslepovací a odvzdušňovací zátka a také souprava upevňovacích prvků pro upevnění na stěnu._x005F_x000d_</t>
  </si>
  <si>
    <t>R-735-08</t>
  </si>
  <si>
    <t>Deskové otopné těleso s hladkou čelní deskou s jemnými vertikálními prolisy a univerzálním připojením výška/délka 700/2000mm</t>
  </si>
  <si>
    <t>1290696065</t>
  </si>
  <si>
    <t>Poznámka k položce:_x005F_x000d_
22RLP-200.070</t>
  </si>
  <si>
    <t>R-735-09</t>
  </si>
  <si>
    <t>Deskové otopné těleso s hladkou čelní deskou s jemnými vertikálními prolisy a univerzálním připojením výška/délka 600/2000mm</t>
  </si>
  <si>
    <t>1721123198</t>
  </si>
  <si>
    <t>Poznámka k položce:_x005F_x000d_
22RLP-200.060</t>
  </si>
  <si>
    <t>R-735-10</t>
  </si>
  <si>
    <t>Deskové otopné těleso s hladkou čelní deskou s jemnými vertikálními prolisy a univerzálním připojením výška/délka 500/2000mm</t>
  </si>
  <si>
    <t>-1443575144</t>
  </si>
  <si>
    <t>Poznámka k položce:_x005F_x000d_
22RLP-200.050</t>
  </si>
  <si>
    <t>735164512</t>
  </si>
  <si>
    <t>Montáž otopného tělesa trubkového na stěnu výšky tělesa přes 1500 mm</t>
  </si>
  <si>
    <t>102772438</t>
  </si>
  <si>
    <t>735159240</t>
  </si>
  <si>
    <t>Montáž otopných těles panelových dvouřadých délky do 2820 mm</t>
  </si>
  <si>
    <t>1988371963</t>
  </si>
  <si>
    <t>R-735-11</t>
  </si>
  <si>
    <t>Tlaková zkouška otopných těles</t>
  </si>
  <si>
    <t>913482919</t>
  </si>
  <si>
    <t>735000912</t>
  </si>
  <si>
    <t>Vyregulování ventilu nebo kohoutu dvojregulačního s termostatickým ovládáním</t>
  </si>
  <si>
    <t>-1944516775</t>
  </si>
  <si>
    <t>R-735-12</t>
  </si>
  <si>
    <t>Vypuštění otopné soustavy</t>
  </si>
  <si>
    <t>-1405117555</t>
  </si>
  <si>
    <t>R-735-13</t>
  </si>
  <si>
    <t xml:space="preserve">Proplach systému </t>
  </si>
  <si>
    <t>530273519</t>
  </si>
  <si>
    <t>R-735-14</t>
  </si>
  <si>
    <t>Odvzdušnění otopné soustavy</t>
  </si>
  <si>
    <t>-1592197834</t>
  </si>
  <si>
    <t>R-735-15</t>
  </si>
  <si>
    <t>Napuštění otopného systému</t>
  </si>
  <si>
    <t>-220737933</t>
  </si>
  <si>
    <t>R-735-16</t>
  </si>
  <si>
    <t>Topná zkouška</t>
  </si>
  <si>
    <t xml:space="preserve">hod </t>
  </si>
  <si>
    <t>-729721771</t>
  </si>
  <si>
    <t>998735101</t>
  </si>
  <si>
    <t>Přesun hmot tonážní pro otopná tělesa v objektech v do 6 m</t>
  </si>
  <si>
    <t>803226068</t>
  </si>
  <si>
    <t>700</t>
  </si>
  <si>
    <t>R001</t>
  </si>
  <si>
    <t>Ve sloupci cenová soustava, je u položek s názvem vlastní, vycházeno z ceníkových cen výrobců dané položky. Položku není možné ocenit pomocí ÚRS, protože jí neobsahuje.</t>
  </si>
  <si>
    <t>4</t>
  </si>
  <si>
    <t>145484</t>
  </si>
  <si>
    <t>{59f7503d-82dc-4f0f-9780-43eb505fe28d}</t>
  </si>
  <si>
    <t>část VYTÁPĚNÍ - ZTI</t>
  </si>
  <si>
    <t xml:space="preserve">    722 - Zdravotechnika - vnitřní vodovod</t>
  </si>
  <si>
    <t>Zdravotechnika - vnitřní vodovod</t>
  </si>
  <si>
    <t>63154533</t>
  </si>
  <si>
    <t>pouzdro izolační potrubní z minerální vlny s Al fólií max. 250/100 °C 42/30mm</t>
  </si>
  <si>
    <t>2016359994</t>
  </si>
  <si>
    <t>63154531</t>
  </si>
  <si>
    <t>pouzdro izolační potrubní z minerální vlny s Al fólií max. 250/100 °C 28/30mm</t>
  </si>
  <si>
    <t>-96316162</t>
  </si>
  <si>
    <t>R-722-0</t>
  </si>
  <si>
    <t>pouzdro izolační potrubní z pěnového polyetylenu s Al folií 40/13mm</t>
  </si>
  <si>
    <t>-1950048218</t>
  </si>
  <si>
    <t>1100383524</t>
  </si>
  <si>
    <t>R-722-01</t>
  </si>
  <si>
    <t>272315286</t>
  </si>
  <si>
    <t>R-722-02</t>
  </si>
  <si>
    <t>Potrubí vodovodní plastové PP-RCT s čedičovým vláknem, D 25 x 3,5 mm</t>
  </si>
  <si>
    <t>1530031879</t>
  </si>
  <si>
    <t>R-722-03</t>
  </si>
  <si>
    <t>Potrubí vodovodní plastové PP-RCT s čedičovým vláknem, D 40 x 5,5 mm</t>
  </si>
  <si>
    <t>941104270</t>
  </si>
  <si>
    <t>722290226</t>
  </si>
  <si>
    <t>Zkouška těsnosti vodovodního potrubí závitového do DN 50</t>
  </si>
  <si>
    <t>1728677226</t>
  </si>
  <si>
    <t>722290234</t>
  </si>
  <si>
    <t>Proplach a dezinfekce vodovodního potrubí do DN 80</t>
  </si>
  <si>
    <t>-684496022</t>
  </si>
  <si>
    <t>722224115</t>
  </si>
  <si>
    <t>Kohout plnicí nebo vypouštěcí G 1/2 PN 10 s jedním závitem</t>
  </si>
  <si>
    <t>-1109442492</t>
  </si>
  <si>
    <t>722231142</t>
  </si>
  <si>
    <t>Ventil závitový pojistný rohový G 3/4</t>
  </si>
  <si>
    <t>1605910368</t>
  </si>
  <si>
    <t>722232044</t>
  </si>
  <si>
    <t>Kohout kulový přímý G 3/4 PN 42 do 185°C vnitřní závit</t>
  </si>
  <si>
    <t>-199002932</t>
  </si>
  <si>
    <t>722232046</t>
  </si>
  <si>
    <t>Kohout kulový přímý G 5/4 PN 42 do 185°C vnitřní závit</t>
  </si>
  <si>
    <t>1092366411</t>
  </si>
  <si>
    <t>722234264</t>
  </si>
  <si>
    <t>Filtr mosazný G 3/4 PN 16 do 120°C s 2x vnitřním závitem</t>
  </si>
  <si>
    <t>-2033811536</t>
  </si>
  <si>
    <t>R-722-04</t>
  </si>
  <si>
    <t>Zpětná klapka G 3/4</t>
  </si>
  <si>
    <t>-1821750583</t>
  </si>
  <si>
    <t>R-722-05.</t>
  </si>
  <si>
    <t>Zpětná klapka G 5/4</t>
  </si>
  <si>
    <t>1895720173</t>
  </si>
  <si>
    <t>R-722-06</t>
  </si>
  <si>
    <t>Elektronicky regulované oběhové čerpadlonerez DN 25 , H=2,5m, Q=0,8m3/h, 1x230V 50Hz, P=18W, In=0,18A</t>
  </si>
  <si>
    <t>-1850264999</t>
  </si>
  <si>
    <t>R-722-07</t>
  </si>
  <si>
    <t xml:space="preserve">Termostatický směšovací ventil pro teplou vodu DN 32 </t>
  </si>
  <si>
    <t>1539630813</t>
  </si>
  <si>
    <t>722229101</t>
  </si>
  <si>
    <t>Montáž vodovodních armatur s jedním závitem G 1/2 ostatní typ</t>
  </si>
  <si>
    <t>-2018323119</t>
  </si>
  <si>
    <t>722239102</t>
  </si>
  <si>
    <t>Montáž armatur vodovodních se dvěma závity G 3/4</t>
  </si>
  <si>
    <t>843125604</t>
  </si>
  <si>
    <t>722239104</t>
  </si>
  <si>
    <t>Montáž armatur vodovodních se dvěma závity G 5/4</t>
  </si>
  <si>
    <t>-553174339</t>
  </si>
  <si>
    <t>-1380389383</t>
  </si>
  <si>
    <t>734209126</t>
  </si>
  <si>
    <t>Montáž armatury závitové s třemi závity G 5/4</t>
  </si>
  <si>
    <t>1340855994</t>
  </si>
  <si>
    <t>998722101</t>
  </si>
  <si>
    <t>Přesun hmot tonážní pro vnitřní vodovod v objektech v do 6 m</t>
  </si>
  <si>
    <t>-246635669</t>
  </si>
  <si>
    <t>-902752964</t>
  </si>
  <si>
    <t>část Elektroinstalace silnoproud</t>
  </si>
  <si>
    <t>Název</t>
  </si>
  <si>
    <t>Mj</t>
  </si>
  <si>
    <t>Počet</t>
  </si>
  <si>
    <t>Materiál</t>
  </si>
  <si>
    <t>Materiál celkem</t>
  </si>
  <si>
    <t>Montáž</t>
  </si>
  <si>
    <t>Montáž celkem</t>
  </si>
  <si>
    <t>Specifikace dodávky přípojková skříň R1</t>
  </si>
  <si>
    <t/>
  </si>
  <si>
    <t>Přípojková skříň SS200 do výklenku</t>
  </si>
  <si>
    <t>poj.125A</t>
  </si>
  <si>
    <t>Specifikace dodávky - celkem</t>
  </si>
  <si>
    <t>Specifikace dodávky elektroměrová skříň RE1</t>
  </si>
  <si>
    <t>Elektroměrová skříň pro přímé měření RE 222 do výklenku</t>
  </si>
  <si>
    <t xml:space="preserve"> VÝKONOVÉ JISTIČE 3-PÓLOVÉ, 25kA</t>
  </si>
  <si>
    <t xml:space="preserve"> 25 kA, 3-pól.,  In=80 A</t>
  </si>
  <si>
    <t>1 - pólové</t>
  </si>
  <si>
    <t>MX106 Jistič 1 pól.   6A, char.B, 10 kA</t>
  </si>
  <si>
    <t>Specifikace dodávkyRozvaděč RH1</t>
  </si>
  <si>
    <t>Rozvaděč hlavní v 1.N.P.</t>
  </si>
  <si>
    <t>typ FW 53 US1</t>
  </si>
  <si>
    <t>rozměr 800x800x110mm</t>
  </si>
  <si>
    <t>Přepěťová ochrana kombinovaný svodič T1+T2</t>
  </si>
  <si>
    <t>Odpojovač válcových pojistek 22x58, 3-pol do 125A</t>
  </si>
  <si>
    <t>Odpojovač válcových pojistek 10x38, 3-pol do 32A</t>
  </si>
  <si>
    <t>Válcové poj. do odpojovačů  vel.10x38,32A</t>
  </si>
  <si>
    <t>Válcové poj. do odpojovačů  vel.10x38,25A</t>
  </si>
  <si>
    <t>Válcové poj. do odpojovačů  vel.22x58,63A</t>
  </si>
  <si>
    <t>3 - pólové</t>
  </si>
  <si>
    <t xml:space="preserve"> Jistič 3 pól. 10A, char.B, 10 kA</t>
  </si>
  <si>
    <t xml:space="preserve"> Jistič 3 pól. 16A, char.B, 10 kA</t>
  </si>
  <si>
    <t xml:space="preserve"> Jistič 3 pól. 16A, char.C, 10 kA</t>
  </si>
  <si>
    <t xml:space="preserve"> Jistič 3 pól. 25A, char.B, 10 kA</t>
  </si>
  <si>
    <t xml:space="preserve"> Jistič 3 pól. 32A, char.B, 10 kA</t>
  </si>
  <si>
    <t>Jistič 1 pól.   6A, char.B, 10 kA</t>
  </si>
  <si>
    <t xml:space="preserve"> Jistič 1 pól. 10A, char.B, 10 kA</t>
  </si>
  <si>
    <t xml:space="preserve"> Jistič 1 pól. 16A, char.B, 10 kA</t>
  </si>
  <si>
    <t xml:space="preserve"> Jistič 1 pól.+N,  10A, char.B, 10 kA</t>
  </si>
  <si>
    <t xml:space="preserve"> Jistič 1 pól. +N, 16A, char.B, 10kA</t>
  </si>
  <si>
    <t>BEZ PŘÍSLUŠENSTVÍ</t>
  </si>
  <si>
    <t>ES320A Stykač 3S, 25 A, 230 V AC</t>
  </si>
  <si>
    <t xml:space="preserve"> Proudový chránič s nadproudou ochranou 1+N / 0,03 A, In=16A,10kA</t>
  </si>
  <si>
    <t xml:space="preserve"> Proudový chránič 4 pól. 25 / 0,03A, AC</t>
  </si>
  <si>
    <t>Zdroj pro SLP</t>
  </si>
  <si>
    <t>Příslušenství (svorky, vodiče, hřebeny)</t>
  </si>
  <si>
    <t>Specifikace dodávkyRozvaděč RS 2</t>
  </si>
  <si>
    <t>typ FW 43 US1</t>
  </si>
  <si>
    <t>rozměr 800x650x110mm</t>
  </si>
  <si>
    <t>VYPÍNAČE</t>
  </si>
  <si>
    <t xml:space="preserve"> Vypínač 3 pól. 32A</t>
  </si>
  <si>
    <t xml:space="preserve"> Jistič 3 pól. 16A, char.B, 6 kA</t>
  </si>
  <si>
    <t xml:space="preserve"> Jistič 1 pól. 10A, char.B, 6 kA</t>
  </si>
  <si>
    <t xml:space="preserve"> Jistič 1 pól. 16A, char.B, 6 kA</t>
  </si>
  <si>
    <t xml:space="preserve"> Jistič 1 pól.+N,  10A, char.B, 6 kA</t>
  </si>
  <si>
    <t xml:space="preserve"> Jistič 1 pól. +N, 16A, char.B, 6 kA</t>
  </si>
  <si>
    <t xml:space="preserve"> Proudový chránič s nadproudou ochranou 1+N / 0,03 A, In=16A,6kA</t>
  </si>
  <si>
    <t>Dodávky</t>
  </si>
  <si>
    <t>Specifikace dodávky rozvaděč RH1</t>
  </si>
  <si>
    <t>Specifikace dodávky rozvaděč RS 2</t>
  </si>
  <si>
    <t>Dodávky - celkem</t>
  </si>
  <si>
    <t>Elektromontáže</t>
  </si>
  <si>
    <t>SVÍTIDLA včetně zdrojů</t>
  </si>
  <si>
    <t>A</t>
  </si>
  <si>
    <t>Svítidlo  Beltr 236 OP přisazené</t>
  </si>
  <si>
    <t>B</t>
  </si>
  <si>
    <t>Svítidlo přisazené</t>
  </si>
  <si>
    <t>BNZ</t>
  </si>
  <si>
    <t>Svítidlo přisazené s nouzovým zdrojem 1 hod</t>
  </si>
  <si>
    <t>C</t>
  </si>
  <si>
    <t>Svítidlo 1x20W,IP44 přisazené</t>
  </si>
  <si>
    <t>Svítidlo LED - 2L43, 2/1 přisazené, IP54</t>
  </si>
  <si>
    <t>E</t>
  </si>
  <si>
    <t>F</t>
  </si>
  <si>
    <t>Svítidlo IP54 přisazené,</t>
  </si>
  <si>
    <t>G</t>
  </si>
  <si>
    <t>Svítidlo IP54 přisazené</t>
  </si>
  <si>
    <t>SvítidloLED, IP54, přisazené</t>
  </si>
  <si>
    <t>I</t>
  </si>
  <si>
    <t>Svítidlo LED, přisazené, IP54</t>
  </si>
  <si>
    <t>J</t>
  </si>
  <si>
    <t>Svítidlo 13W, IP43</t>
  </si>
  <si>
    <t>LED pásek do Al profilu 12W/m, barva bílá</t>
  </si>
  <si>
    <t>Hliníkový vestavný profil pro LED pásky s krytem</t>
  </si>
  <si>
    <t>LED zdroj (trafo) 12V, 75W</t>
  </si>
  <si>
    <t>L</t>
  </si>
  <si>
    <t>Svítidlo 13W, IP41</t>
  </si>
  <si>
    <t>Svítidlo IP65,26W</t>
  </si>
  <si>
    <t>NZ</t>
  </si>
  <si>
    <t>Piktogram</t>
  </si>
  <si>
    <t>Pohybové čidlo 360st IP20</t>
  </si>
  <si>
    <t>Pohybové čidlo 120 st</t>
  </si>
  <si>
    <t>1416 TRUBKA OHEBNÁ - MONOFLEX</t>
  </si>
  <si>
    <t>1420 TRUBKA OHEBNÁ - MONOFLEX 20 320N</t>
  </si>
  <si>
    <t>1425 TRUBKA OHEBNÁ - MONOFLEX  25 320N</t>
  </si>
  <si>
    <t>1432 TRUBKA OHEBNÁ - MONOFLEX 32 320N</t>
  </si>
  <si>
    <t>KF 09050 TRUBKA KOPOFLEX 50</t>
  </si>
  <si>
    <t>KU 68-1901 KRABICE UNIVERZÁLNÍ</t>
  </si>
  <si>
    <t>KU 68-1902 KRABICE ODBOČNÁ</t>
  </si>
  <si>
    <t>KP 64/2 KRABICE PŘÍSTROJOVÁ - POD OMÍTKU</t>
  </si>
  <si>
    <t>KP 64/3 KRABICE PŘÍSTROJOVÁ - POD OMÍTKU</t>
  </si>
  <si>
    <t>KPR 68 krabice univezální</t>
  </si>
  <si>
    <t>Krabice do zateplení KEZ-3 KB</t>
  </si>
  <si>
    <t>8130 KRABICE  S KRYTÍM IP 54</t>
  </si>
  <si>
    <t>SVORKOVNICE KABICOVÁ WAGO</t>
  </si>
  <si>
    <t>273-112 2x1-2,5mm2</t>
  </si>
  <si>
    <t>273-104 3x1-2,5mm2</t>
  </si>
  <si>
    <t>273-102 4x1-2,5mm2</t>
  </si>
  <si>
    <t>273-105 5x1-2,5mm2</t>
  </si>
  <si>
    <t>273-103 8x1-2,5mm2</t>
  </si>
  <si>
    <t>HM 8/1 HMOŽDINKA 8/1</t>
  </si>
  <si>
    <t>Hmoždinka HL 6</t>
  </si>
  <si>
    <t>Hmoždinka HL 8</t>
  </si>
  <si>
    <t>Hmoždinka HL 10</t>
  </si>
  <si>
    <t>Hmoždinka do sádrokartonu HS 6 ZA</t>
  </si>
  <si>
    <t>Kabelový žlab NKZ 50x62mm</t>
  </si>
  <si>
    <t>Příslušenství k nosnému systému MARS</t>
  </si>
  <si>
    <t>KABEL SILOVÝ,IZOLACE PVC S VODIČEM PE</t>
  </si>
  <si>
    <t>CYKY-J 3x1.5 mm2 , pevně</t>
  </si>
  <si>
    <t>CYKY-J 4x1.5 mm2 , pevně</t>
  </si>
  <si>
    <t>CYKY-J 5x10 mm2 , pevně</t>
  </si>
  <si>
    <t>CYKY-J 5x1.5 mm2 , pevně</t>
  </si>
  <si>
    <t>CYKY-J 5x2.5 mm2 , pevně</t>
  </si>
  <si>
    <t>CYKY-J 3x2.5 mm2 , pevně</t>
  </si>
  <si>
    <t>CYKY-J 5x4 mm2 , pevně</t>
  </si>
  <si>
    <t>CYKY-J 5x6 mm2 , pevně</t>
  </si>
  <si>
    <t>KABEL SILOVÝ,IZOLACE PVC</t>
  </si>
  <si>
    <t>CYKY-J 5x25 mm2 , pevně</t>
  </si>
  <si>
    <t>KABEL SILOVÝ,IZOLACE PVC BEZ VODIČE PE</t>
  </si>
  <si>
    <t>CYKY-O 3x1.5 mm2 , pevně</t>
  </si>
  <si>
    <t>Protipožární vodič 1-CXKH-V-J 3x1,5</t>
  </si>
  <si>
    <t>UKONČENÍ KABELŮ do</t>
  </si>
  <si>
    <t xml:space="preserve"> 4x10  mm2</t>
  </si>
  <si>
    <t xml:space="preserve"> 5x10  mm2</t>
  </si>
  <si>
    <t xml:space="preserve"> 5x35 mm2</t>
  </si>
  <si>
    <t>VODIČ PRO POSPOJOVÁNÍ</t>
  </si>
  <si>
    <t>H07V-U 4 zž (CY)</t>
  </si>
  <si>
    <t>H07V-K 6 zž (CYA)</t>
  </si>
  <si>
    <t>H07V-K 25 zž (CYA)</t>
  </si>
  <si>
    <t>Ekvipotenciální ochranná přípojnice EPS 3</t>
  </si>
  <si>
    <t>KO 100 E KRABICE ODBOČNÁ</t>
  </si>
  <si>
    <t>Spínač vzor např TANGO, řaz. 1,bílý, komplet</t>
  </si>
  <si>
    <t>Přepínač vzor např TANGO sériový, řaz. 5, bílý, komplet</t>
  </si>
  <si>
    <t>Přepínač vzor např TANGO sériový, řaz. 6, bílý, komplet</t>
  </si>
  <si>
    <t>Přepínač vzor např TANGO sériový, řaz. 7, bílý, komplet</t>
  </si>
  <si>
    <t>Přepínač vzor např TANGO sériový, řaz. 6+6, bílý</t>
  </si>
  <si>
    <t>Ovládač vzor např TANGO , bílý</t>
  </si>
  <si>
    <t>Zpožďovací relé SMR-T do krabice pod spínač ovládání ventilátorů</t>
  </si>
  <si>
    <t xml:space="preserve">RÁMEČEK </t>
  </si>
  <si>
    <t>B Jednonásobný; barva bílá</t>
  </si>
  <si>
    <t>C Dvojnásobný, vodorovný; barva slonová kost</t>
  </si>
  <si>
    <t>B Trojnásobný, vodorovný; barva bílá</t>
  </si>
  <si>
    <t>Spínač vzor např TANGO řaz. 1,bílý, IP44</t>
  </si>
  <si>
    <t>Přepínač vzor např TANGO řaz.5,bílý, IP44</t>
  </si>
  <si>
    <t>Přepínač vzor např TANGO řaz.6,bílý, IP44</t>
  </si>
  <si>
    <t>Průmyslový 3pol. spínač vzor např ABB - 25A</t>
  </si>
  <si>
    <t>Průmyslový 3pol. spínač vzor např ABB - 40A</t>
  </si>
  <si>
    <t>Zásuvka vzor např TANGO, bílá,</t>
  </si>
  <si>
    <t>Zásuvka vzor např TANGO, bílá, IP44</t>
  </si>
  <si>
    <t>Zapojení ventilátorů,nastavení zpoždění</t>
  </si>
  <si>
    <t>Zásuvka s přepěťovou ochranou</t>
  </si>
  <si>
    <t>Zásuvka 400V/16A,5p,IP44</t>
  </si>
  <si>
    <t>Ventilátor WC</t>
  </si>
  <si>
    <t>Požární tlačítko 120x120x50mm se sklem s kontaktem 1xNO barva červená,IP55</t>
  </si>
  <si>
    <t>HODINOVE ZUCTOVACI SAZBY</t>
  </si>
  <si>
    <t xml:space="preserve"> Demontaz stavajiciho zarizeni</t>
  </si>
  <si>
    <t xml:space="preserve"> Uprava stavajiciho rozvadece</t>
  </si>
  <si>
    <t xml:space="preserve"> Vyhledani pripojovaciho mista</t>
  </si>
  <si>
    <t xml:space="preserve"> Napojeni na stavajici zarizeni</t>
  </si>
  <si>
    <t xml:space="preserve"> Priprava ke komplexni zkousce</t>
  </si>
  <si>
    <t xml:space="preserve"> Zkusebni provoz</t>
  </si>
  <si>
    <t xml:space="preserve"> Zauceni obsluhy</t>
  </si>
  <si>
    <t xml:space="preserve"> Zabezpeceni pracoviste</t>
  </si>
  <si>
    <t xml:space="preserve"> Montaz</t>
  </si>
  <si>
    <t>SPOLUPRACE S DODAVATELEM PRI</t>
  </si>
  <si>
    <t xml:space="preserve"> zapojovani a zkouskach</t>
  </si>
  <si>
    <t>KOORDINACE POSTUPU PRACI</t>
  </si>
  <si>
    <t xml:space="preserve"> S ostatnimi profesemi</t>
  </si>
  <si>
    <t>PROVEDENI REVIZNICH ZKOUSEK</t>
  </si>
  <si>
    <t>DLE CSN 331500</t>
  </si>
  <si>
    <t>Revize elektroinstalace</t>
  </si>
  <si>
    <t>Revize ČEZ</t>
  </si>
  <si>
    <t>Podružný materiál</t>
  </si>
  <si>
    <t>Elektromontáže - celkem</t>
  </si>
  <si>
    <t>Zemní práce, stavební práce</t>
  </si>
  <si>
    <t>Demontáže</t>
  </si>
  <si>
    <t>Demontáž stávající elektroinstalace, přípojkové skříně, elektroměrového rozvaděče, hlavního rozvaděče, osvětlení, odvoz a likvidace demontovaného materiálu</t>
  </si>
  <si>
    <t>Demontáž hromosvodu</t>
  </si>
  <si>
    <t>Demontáže - celkem</t>
  </si>
  <si>
    <t>Vyřezání niky pro rozvaděč</t>
  </si>
  <si>
    <t>Zazdění skříně</t>
  </si>
  <si>
    <t>Kabelová chránička KF 75 2x22m</t>
  </si>
  <si>
    <t>Protipožární pěna</t>
  </si>
  <si>
    <t>Sekání šlicu v cihle</t>
  </si>
  <si>
    <t>Sekání kapes pro krabice</t>
  </si>
  <si>
    <t>Zemní práce - celkem</t>
  </si>
  <si>
    <t>část Elektroinstalace slaboproud</t>
  </si>
  <si>
    <t>Celkem Kč</t>
  </si>
  <si>
    <t>Cena za jedn.</t>
  </si>
  <si>
    <t>Text položky</t>
  </si>
  <si>
    <t>M.J.</t>
  </si>
  <si>
    <t>JP</t>
  </si>
  <si>
    <t>Kč</t>
  </si>
  <si>
    <t>Dodávka+montáž</t>
  </si>
  <si>
    <t>Strukturovaná kabeláž</t>
  </si>
  <si>
    <t>rozváděč nástěnný 19" 12U hl. 400mm</t>
  </si>
  <si>
    <t>patch panel 24xRJ45 cat.5e UTP - komplet vč. keystone</t>
  </si>
  <si>
    <t xml:space="preserve">napájecí panel s přepěť ochranou zásuvka 230V do racku </t>
  </si>
  <si>
    <t>kabel UTP cat.5e vnitřní provedení</t>
  </si>
  <si>
    <t>kabel UTP cat.5e venkovní provedení (příprava pro WIFi)</t>
  </si>
  <si>
    <t>kabely CYKY 3Cx2,5</t>
  </si>
  <si>
    <t>patch kabel 0,5m cat.5e.</t>
  </si>
  <si>
    <t>datová dvouzásuvka design dle NN 2xRJ45 cat.5e UTP  - komplet</t>
  </si>
  <si>
    <t>datová zásuvka design dle NN 1xRJ45 cat.5e UTP  - komplet</t>
  </si>
  <si>
    <t>el. instal trubka vnější prům. do 20mm např. monoflexsuper (pro dva kabely UTP cat.5+koax.)</t>
  </si>
  <si>
    <t>instalační krabice do zdi typu KU68-hluboká</t>
  </si>
  <si>
    <t>měření UTP segmentu vč. protokolu</t>
  </si>
  <si>
    <t>protahovací krabice typu KT</t>
  </si>
  <si>
    <t>EZS - elektrická zabezpečovací signalizace</t>
  </si>
  <si>
    <t>ústředna EZS (JA 100)kompl. vybavená, vč. zdroje, skříně, GSM komunikátoru, bezp. tř. 2</t>
  </si>
  <si>
    <t>klávesnice  (drátová) s LCD</t>
  </si>
  <si>
    <t>ovládácí a signal. modul nad klávesnici</t>
  </si>
  <si>
    <t>sběrnicový modul pro magnetické kontakty vč.instal. krabice</t>
  </si>
  <si>
    <t>detektor tepla a kouře připojení do EZS</t>
  </si>
  <si>
    <t>závrtný (povrchový) magnetický kontakt (připrava v oknech a dveřích od výrobce)</t>
  </si>
  <si>
    <t>venkovní siréna zálohovaná</t>
  </si>
  <si>
    <t>rozvodná krabička pod omítku vč. svorkovnice</t>
  </si>
  <si>
    <t>interiérová sirénka v ústředně EZS</t>
  </si>
  <si>
    <t>systémový kabel EZS  dle systému (2x2x0,5) Jablotron</t>
  </si>
  <si>
    <t>kabely CYKY 3Cx1,5</t>
  </si>
  <si>
    <t xml:space="preserve">el. instal trubka vnější prům. do 16-20mm např. monoflexsuper </t>
  </si>
  <si>
    <t>drobný instalační materiál</t>
  </si>
  <si>
    <t>kpl.</t>
  </si>
  <si>
    <t xml:space="preserve">  nastavení, programování, oživení         </t>
  </si>
  <si>
    <t>STA - společná televizní anténa</t>
  </si>
  <si>
    <t>rozvaděč STA 500x600x150</t>
  </si>
  <si>
    <t>konvertor quad LNB</t>
  </si>
  <si>
    <t xml:space="preserve">parabola SAT 80cm </t>
  </si>
  <si>
    <t>anténa DVB-T+R</t>
  </si>
  <si>
    <t xml:space="preserve">multipřepínač 9/16 výstupů </t>
  </si>
  <si>
    <t xml:space="preserve">anténní stožáržár.  pozink prům.50mm do 3m </t>
  </si>
  <si>
    <t>koaxiální ochrana (bleskojistky)</t>
  </si>
  <si>
    <t>rozbočovač, zesilovač, slučovač</t>
  </si>
  <si>
    <t>koaxiální kabel 75ohmů RG6U</t>
  </si>
  <si>
    <t>koaxiální kabel 75ohmů H121, PRG7 (venkovní provedení)</t>
  </si>
  <si>
    <t>zásuvka koncová SAT,TV,R - design NN - komplet</t>
  </si>
  <si>
    <t xml:space="preserve">el. instal trubka vnější prům. 20mm např. monoflexsuper </t>
  </si>
  <si>
    <t xml:space="preserve">el. instal trubka vnější prům. 32mm např. monoflexsuper </t>
  </si>
  <si>
    <t>prostup střešním pláštěm</t>
  </si>
  <si>
    <t>konektory</t>
  </si>
  <si>
    <t>měření signálu</t>
  </si>
  <si>
    <t>Vstupní systém (audio+video)</t>
  </si>
  <si>
    <t>bytová  barevná audio/video stanice  tl. otevření-komplet vč. montážní krabice</t>
  </si>
  <si>
    <t>zvonkové audio /video tablo, barevná kamera, přísvit,  3x tlačítko vč. montážní krabice</t>
  </si>
  <si>
    <t>audio sběrnicový mosul</t>
  </si>
  <si>
    <t>video sběrnicový mosul</t>
  </si>
  <si>
    <t>kabel typu FTP 4x2x0,5 (dle zvonkové sady)</t>
  </si>
  <si>
    <t>kabel JYSTY 3x2x0,8</t>
  </si>
  <si>
    <t>tlačítko  řazení 1/0+1/0</t>
  </si>
  <si>
    <t>zdroj (zámky+tabla)</t>
  </si>
  <si>
    <t>el. mechanický zámek vč. kování a koule/klika a příslušenství (akabely, průchodky), certifik. na únik</t>
  </si>
  <si>
    <t xml:space="preserve">el. instal trubka vnější prům. do 20mm např. monoflexsuper </t>
  </si>
  <si>
    <t xml:space="preserve"> nastavení, seříz., oživení         </t>
  </si>
  <si>
    <t>Ostatní</t>
  </si>
  <si>
    <t>požární utěsnění vč. protokolu</t>
  </si>
  <si>
    <t>dm3</t>
  </si>
  <si>
    <t>vrtání prostupu do prům. 25mm hl. 50cm</t>
  </si>
  <si>
    <t>jádrové vrtání prostupu do prům. 40mm hl. 50cm</t>
  </si>
  <si>
    <t>demontáž stáavajícího zařízení a kabeláže slaboproudu, vč odvozu a likvidace demontovaného materiálu</t>
  </si>
  <si>
    <t>drobné stavební práce - sekání drážek, zahození drážky apod.</t>
  </si>
  <si>
    <t xml:space="preserve">nastavení, seříz., oživení, zkoušky         </t>
  </si>
  <si>
    <t>drobný úlož.a inst.mat.(příchytky, pásky, štítky, hmoždínky apod.)</t>
  </si>
  <si>
    <t>sada</t>
  </si>
  <si>
    <t>revize</t>
  </si>
  <si>
    <t>nespecifikované práce</t>
  </si>
  <si>
    <t xml:space="preserve">Součástí nabídkové ceny musí být veškeré náklady, aby cena byla konečná a zahrnovala celou dodávku a montáž. </t>
  </si>
  <si>
    <t xml:space="preserve">Dodávky a montáže uvedené v nabídce musí být, včetně veškerého souvisejícího doplňkového, podružného a montážního materiálu, tak, aby celé zařízení bylo funkční a splňovalo všechny předpisy, které se na ně vztahují.  </t>
  </si>
  <si>
    <t>Součástí dodávky nejsou aktivní prvky SK (switch, WiFi AP atd.) a projektor.</t>
  </si>
  <si>
    <t>část MaR</t>
  </si>
  <si>
    <t>Kap.</t>
  </si>
  <si>
    <t>popis položky</t>
  </si>
  <si>
    <t xml:space="preserve">A.  </t>
  </si>
  <si>
    <t>UPRAVENÉ ROZPOČTOVÉ NÁKLADY</t>
  </si>
  <si>
    <t>C21M - Elektromontáže (MONTÁŽ)</t>
  </si>
  <si>
    <t>C21M - Elektromontáže (MAT.NOSNÝ)</t>
  </si>
  <si>
    <t xml:space="preserve">  Podružný materiál</t>
  </si>
  <si>
    <t>Výchozí revize elektro (MONTÁŽ)</t>
  </si>
  <si>
    <t>C36M - Měření a regulace (MONTÁŽ)</t>
  </si>
  <si>
    <t>C36M - Měření a regulace (MAT.NOSNÝ)</t>
  </si>
  <si>
    <t>Přesun dodávek</t>
  </si>
  <si>
    <t>CELKEM URN</t>
  </si>
  <si>
    <t xml:space="preserve">B.  </t>
  </si>
  <si>
    <t>HZS</t>
  </si>
  <si>
    <t>Hodinová zúčtovací sazba</t>
  </si>
  <si>
    <t>CELKEM HZS</t>
  </si>
  <si>
    <t xml:space="preserve">C.  </t>
  </si>
  <si>
    <t>DODÁVKA ZAŘÍZENÍ</t>
  </si>
  <si>
    <t>Dodávka zařízení (specifikace)</t>
  </si>
  <si>
    <t>Doprava dodávek</t>
  </si>
  <si>
    <t>CELKEM DODÁVKA</t>
  </si>
  <si>
    <t>REKAPITULACE CELKEM</t>
  </si>
  <si>
    <t>C21M - Elektromontáže</t>
  </si>
  <si>
    <t>poř.č.</t>
  </si>
  <si>
    <t>číslo pol.</t>
  </si>
  <si>
    <t>jedn.cena</t>
  </si>
  <si>
    <t>množství</t>
  </si>
  <si>
    <t>jedn.</t>
  </si>
  <si>
    <t>celkem [Kč]</t>
  </si>
  <si>
    <t>210010012</t>
  </si>
  <si>
    <t>trubka tuhá el.inst.z PVC R=20mm (VU+PO)</t>
  </si>
  <si>
    <t>21020380</t>
  </si>
  <si>
    <t>trubka elektroinstalační, prům. 20mm, šedá, úchyty</t>
  </si>
  <si>
    <t>trubka tuhá el.inst.z PVC R=25mm (VU+PO)</t>
  </si>
  <si>
    <t>21020400</t>
  </si>
  <si>
    <t>trubka elektroinstalační, prům. 25mm, šedá, úchyty</t>
  </si>
  <si>
    <t>210010323</t>
  </si>
  <si>
    <t>krab.odboč.s víčkem;svor.(KR 125) čtverc. vč.zap.</t>
  </si>
  <si>
    <t>24060060</t>
  </si>
  <si>
    <t>rozvodka krabicová, čtvercová, 82x82x25mm,včetně gum vývodek</t>
  </si>
  <si>
    <t>210020302</t>
  </si>
  <si>
    <t>kab.žlab 62/50mm bez víka vč.podpěrek</t>
  </si>
  <si>
    <t>82205060</t>
  </si>
  <si>
    <t>drátěný kabelový žlab 54/50, včetně podpěr</t>
  </si>
  <si>
    <t>210110508</t>
  </si>
  <si>
    <t>spínač na DIN lištu</t>
  </si>
  <si>
    <t>125648</t>
  </si>
  <si>
    <t>spínač na DIN lištu, 125A/3, pomosné kontakty, nap. spoušť</t>
  </si>
  <si>
    <t>210111012</t>
  </si>
  <si>
    <t>zás.polozap./zapuštěné 10/16A 250V 2P+Z průb.mont.</t>
  </si>
  <si>
    <t>31003023</t>
  </si>
  <si>
    <t>zásuvka na DIN lištu, 230V/16A</t>
  </si>
  <si>
    <t>210111021</t>
  </si>
  <si>
    <t>zás.v krabici prost.vlhké 10/16A 250V 2P+Z</t>
  </si>
  <si>
    <t>38022055</t>
  </si>
  <si>
    <t>zásuvka v krabici, 230V/16A, s víčkem</t>
  </si>
  <si>
    <t>210120031</t>
  </si>
  <si>
    <t>pojistka na DIN lištu</t>
  </si>
  <si>
    <t>12010340</t>
  </si>
  <si>
    <t>pojistka na DIN lištu, do 6A, LED signalizace</t>
  </si>
  <si>
    <t>15092</t>
  </si>
  <si>
    <t>pojistka trubičková</t>
  </si>
  <si>
    <t>210120310</t>
  </si>
  <si>
    <t>bleskojistka /500V</t>
  </si>
  <si>
    <t>48023540</t>
  </si>
  <si>
    <t>svodič přepětí, trojpólového varistorového uzavřeného jiskřiště zapojených v módu 3+1, typ 2</t>
  </si>
  <si>
    <t>přepěťová ochrana jednofázová, typu 3</t>
  </si>
  <si>
    <t>210120453</t>
  </si>
  <si>
    <t>jistič 3-pólový ve skříni</t>
  </si>
  <si>
    <t>73010567</t>
  </si>
  <si>
    <t>jistič C40/3, 10kA</t>
  </si>
  <si>
    <t>jistič B50/3, 10kA</t>
  </si>
  <si>
    <t>210130001</t>
  </si>
  <si>
    <t>stykač ss vestavný SU 110 1-pól. 40A</t>
  </si>
  <si>
    <t>92011933</t>
  </si>
  <si>
    <t>stykač 16A 1z/1v kont. na DIN lištu</t>
  </si>
  <si>
    <t>210140431</t>
  </si>
  <si>
    <t>ovladač pom. obvodu , otočný, 2 polohový</t>
  </si>
  <si>
    <t>59010222</t>
  </si>
  <si>
    <t>ovládač otoč., černý, do panelu, 2 polohový</t>
  </si>
  <si>
    <t>210140512</t>
  </si>
  <si>
    <t xml:space="preserve">signal.přístroj.vestav. </t>
  </si>
  <si>
    <t>59010403</t>
  </si>
  <si>
    <t>signálka LED, do panelu  24V zelená nebo bílá</t>
  </si>
  <si>
    <t>210150121</t>
  </si>
  <si>
    <t>pomoc.relé násuvné bez zap. ss/st</t>
  </si>
  <si>
    <t>56055250</t>
  </si>
  <si>
    <t>Relé  48V/AC 2x 8A,</t>
  </si>
  <si>
    <t>210190002</t>
  </si>
  <si>
    <t>mont.oceloplech.rozvodnic do 50kg</t>
  </si>
  <si>
    <t>Rozvodnice nástěnná, 800x1000x200mm, oceloplechová, jednokřídlé dveře, montážní panel, DIN lišty, PE a N lišta, vývodky, příslušenství.</t>
  </si>
  <si>
    <t>210800546</t>
  </si>
  <si>
    <t>CY 4 mm2 zelenožlutý (PU)</t>
  </si>
  <si>
    <t>15010850</t>
  </si>
  <si>
    <t>CY 4 zel.zl./H07V-U/</t>
  </si>
  <si>
    <t>210800547</t>
  </si>
  <si>
    <t>CY 6 mm2 zelenožlutý (PU)</t>
  </si>
  <si>
    <t>15010950</t>
  </si>
  <si>
    <t>CY 6 zel.zl./H07V-U 6/</t>
  </si>
  <si>
    <t>210800548</t>
  </si>
  <si>
    <t>CY 10 mm2 zelenožlutý (PU)</t>
  </si>
  <si>
    <t>15011020</t>
  </si>
  <si>
    <t>CY 10 zel.zl./HO7V-U10/</t>
  </si>
  <si>
    <t>210802308</t>
  </si>
  <si>
    <t>CYSY 3Cx1.5 mm2 (VU)</t>
  </si>
  <si>
    <t>M 1</t>
  </si>
  <si>
    <t>08052120</t>
  </si>
  <si>
    <t>flexo 3x1,5/2m PVC černá (S18322)</t>
  </si>
  <si>
    <t>210810005</t>
  </si>
  <si>
    <t>CYKY-CYKYm 3Cx1.5 mm2 750V (VU)</t>
  </si>
  <si>
    <t>07000250</t>
  </si>
  <si>
    <t>kabel H05VV-F 3Gx1,5 (CYSY)</t>
  </si>
  <si>
    <t>210810045</t>
  </si>
  <si>
    <t>CYKY-CYKYm 3Cx1.5 mm2 750V (PU)</t>
  </si>
  <si>
    <t>02033400</t>
  </si>
  <si>
    <t>CYKY 3-J x 1.5 (3C)</t>
  </si>
  <si>
    <t>210810053</t>
  </si>
  <si>
    <t>CYKY-CYKYm 4Bx10 mm2 750V (PU)</t>
  </si>
  <si>
    <t>02053800</t>
  </si>
  <si>
    <t>CYKY 5-J x 10 (5C)</t>
  </si>
  <si>
    <t>210860202</t>
  </si>
  <si>
    <t>JYTY 4x1mm  s Al laminovanou folií (VU)</t>
  </si>
  <si>
    <t>05000085</t>
  </si>
  <si>
    <t>kabel JYTY-O 4x1</t>
  </si>
  <si>
    <t>210860241</t>
  </si>
  <si>
    <t>JQTQ 2x0.8mm (VU)</t>
  </si>
  <si>
    <t>05002005</t>
  </si>
  <si>
    <t>kabel J-Y(St)Y 1x2x0,8 šedý</t>
  </si>
  <si>
    <t>210860242</t>
  </si>
  <si>
    <t>JQTQ 4x0.8mm (VU)</t>
  </si>
  <si>
    <t>05002142</t>
  </si>
  <si>
    <t>kabel J-Y(St)Y 2x2x0,8 šedý</t>
  </si>
  <si>
    <t>215121150</t>
  </si>
  <si>
    <t>jistič 1-pól. nn /25A ve skříni</t>
  </si>
  <si>
    <t>40040020</t>
  </si>
  <si>
    <t>jistič B10/1, 10kA</t>
  </si>
  <si>
    <t>40040007</t>
  </si>
  <si>
    <t>jistič C4/1, 10kA</t>
  </si>
  <si>
    <t>40040002</t>
  </si>
  <si>
    <t>jistič C2/1, 10kA</t>
  </si>
  <si>
    <t>210150122</t>
  </si>
  <si>
    <t>K0R00002</t>
  </si>
  <si>
    <t xml:space="preserve">snímač zaplavení, 15 až 30 VDC, reléový výstup , LED červená – alarmový stav
LED zelená – zařízení v provozu, alarmový stav neaktivní
</t>
  </si>
  <si>
    <t>Celkem za ceník:</t>
  </si>
  <si>
    <t>C36M - Měření a regulace</t>
  </si>
  <si>
    <t>3182304523</t>
  </si>
  <si>
    <t>příprava jímky pr otep. čidlo, vsuvka</t>
  </si>
  <si>
    <t>360410028</t>
  </si>
  <si>
    <t>montáž snímače teploty s jímkou jednoduchý</t>
  </si>
  <si>
    <t>57040202</t>
  </si>
  <si>
    <t>Snímač teploty; 0-10V, Pt1000, 192mm tyčový, 0/100°C, napájení 15Vdc nebo 24Vac/Vdc</t>
  </si>
  <si>
    <t>360420162</t>
  </si>
  <si>
    <t xml:space="preserve">montáž zdroje </t>
  </si>
  <si>
    <t>54085800</t>
  </si>
  <si>
    <t>Zdroj na DIN 120W, 230V,24VDC, ochrany: proti přetížení, proti zkratu, přepěťová ochrana, teplotní ochrana</t>
  </si>
  <si>
    <t>360420204</t>
  </si>
  <si>
    <t>montáž regulátoru DDC</t>
  </si>
  <si>
    <t>360430051</t>
  </si>
  <si>
    <t xml:space="preserve">montáž elektr. servomot. </t>
  </si>
  <si>
    <t>27104</t>
  </si>
  <si>
    <t>servopohon, 6Nm,24VAC/120/240/480/1200s, s proporcionálním řízením, (koordinace s vztápěním)</t>
  </si>
  <si>
    <t>Výchozí revize elektro</t>
  </si>
  <si>
    <t>320410001</t>
  </si>
  <si>
    <t>Celk.prohl.el.zaříz.a vyhot.rev.zp.do 50.tis.mont.</t>
  </si>
  <si>
    <t>objem</t>
  </si>
  <si>
    <t>320410005</t>
  </si>
  <si>
    <t>Kontrola rozvaděče nn 1 pole do hmotnosti 200 kg</t>
  </si>
  <si>
    <t>Dodávky zařízení (specifikace)</t>
  </si>
  <si>
    <t>01</t>
  </si>
  <si>
    <t>DDC regulátor, kombinovaný modul - 8AI, 6AO, 8DI, 12DO, ARM, bez displeje, protokol Modbus, Ethernet</t>
  </si>
  <si>
    <t>Celkem za dodávky:</t>
  </si>
  <si>
    <t>Práce v HZS</t>
  </si>
  <si>
    <t>Úklid pracoviště</t>
  </si>
  <si>
    <t>hod.</t>
  </si>
  <si>
    <t>Koordinace s dodávkou TČ</t>
  </si>
  <si>
    <t>Koordinace s profesí vytápění</t>
  </si>
  <si>
    <t>Měření na rozvodech, oživení</t>
  </si>
  <si>
    <t>Nastavení datových bodů</t>
  </si>
  <si>
    <t>bod</t>
  </si>
  <si>
    <t>Zaškolení obsluhy</t>
  </si>
  <si>
    <t>Celkem za práci v HZS:</t>
  </si>
  <si>
    <t>VINCENTINUM ŠTERNBERK p.o. REKONSTRUKCE BUDOVY VE VIKÝŘOVICÍCH - 2. etapa</t>
  </si>
  <si>
    <t>721 17-</t>
  </si>
  <si>
    <t>Potrubí z plastových trub</t>
  </si>
  <si>
    <t>HT Systém (odpadní - svislé)</t>
  </si>
  <si>
    <t>Kanalizační plastové potrubí DN 70</t>
  </si>
  <si>
    <t xml:space="preserve">Kanalizační plastové potrubí DN 100 </t>
  </si>
  <si>
    <t>HT Systém (odpadní - připojovací)</t>
  </si>
  <si>
    <t xml:space="preserve">Kanalizační plastové potrubí  DN 40 </t>
  </si>
  <si>
    <t>Kanalizační plastové potrubí  DN 50</t>
  </si>
  <si>
    <t xml:space="preserve">Lapač střešních splavenin </t>
  </si>
  <si>
    <t>721 27-31</t>
  </si>
  <si>
    <t>Ventilační hlavice</t>
  </si>
  <si>
    <t>Ventilační hlavice DN 100 (70)</t>
  </si>
  <si>
    <t>721 29-01</t>
  </si>
  <si>
    <t>Zkouška těsnosti kanalizace vodou-kouřem</t>
  </si>
  <si>
    <t>do DN 300</t>
  </si>
  <si>
    <t>Z polypropylenu (PPR) - svařovaný polyfuzně PN20</t>
  </si>
  <si>
    <t xml:space="preserve">Potrubí vodovodní plastové D 20 (DN 15) </t>
  </si>
  <si>
    <t xml:space="preserve">Potrubí vodovodní plastové D 25 (DN 20) </t>
  </si>
  <si>
    <t xml:space="preserve">Potrubí vodovodní plastové D 32 (DN 25) </t>
  </si>
  <si>
    <t>722 04 - R</t>
  </si>
  <si>
    <t>Potrubí vodovodní plastové PP-RCT s čedičovým vláknemD 32x4,4mm</t>
  </si>
  <si>
    <t>Zkoušky, proplach a desinfekce vodovodního potrubí</t>
  </si>
  <si>
    <t>Tlaková zkouška vodovodu do DN 50</t>
  </si>
  <si>
    <t>722 29 - 0234</t>
  </si>
  <si>
    <t>Proplach a dezinfekce vodovodu do DN 80</t>
  </si>
  <si>
    <t>Ochrana potrubí termoizolačními trubicemi z pěnového PE přilepenými v příčných nebo podélných spojích tloušťky izolace přes 9 do 13 mm</t>
  </si>
  <si>
    <t>722 18-1231</t>
  </si>
  <si>
    <t>DN do 22 mm</t>
  </si>
  <si>
    <t>722 18-1232</t>
  </si>
  <si>
    <t>DN přes 22 do 45 mm</t>
  </si>
  <si>
    <t>Ochrana potrubí termoizolačními trubicemi z pěnového PE přilepenými v příčných nebo podélných spojích tloušťky izolace přes 20 do 25 mm</t>
  </si>
  <si>
    <t>722 18-1251</t>
  </si>
  <si>
    <t>Armatury se dvěma závity</t>
  </si>
  <si>
    <t>Rohové plnoprůtokové</t>
  </si>
  <si>
    <t>Rohové ventily plnoprůtokové DN 15</t>
  </si>
  <si>
    <t xml:space="preserve">Kulové kohouty PN 42 do 185°C přímé 
vnitřní závit (R 250D Giacomini)
</t>
  </si>
  <si>
    <t>Kulové uzavírací kohouty DN 15</t>
  </si>
  <si>
    <t>Kulové uzavírací kohouty DN 20</t>
  </si>
  <si>
    <t>722 23-2045</t>
  </si>
  <si>
    <t>Kulové uzavírací kohouty DN 25</t>
  </si>
  <si>
    <t>Revizní dvířka</t>
  </si>
  <si>
    <t>725 98-R</t>
  </si>
  <si>
    <t>Dvířka nerez 300/300 mm</t>
  </si>
  <si>
    <t>722 25 - 0133</t>
  </si>
  <si>
    <t>hydrantový systém s tvarově stálou hadicí celoplechový D25/30</t>
  </si>
  <si>
    <t>722 25 - R</t>
  </si>
  <si>
    <t xml:space="preserve">potrubní oddělovač DN 32 </t>
  </si>
  <si>
    <t>725 11-2022S</t>
  </si>
  <si>
    <t>Klozet závěsný samonosný (mísa, rám, nádržka, rohový kohout DN 15 a prkénko)</t>
  </si>
  <si>
    <t>725 21-1602</t>
  </si>
  <si>
    <t>Umyvadlo keramické, bílé se zápachouvou závěrkou a sifonem</t>
  </si>
  <si>
    <t>726 11-1001</t>
  </si>
  <si>
    <t>předstěnový instalační pro umyvadla - systém Geberit</t>
  </si>
  <si>
    <t>725 24-R</t>
  </si>
  <si>
    <t>Sprchová mísa se zástěnou a sifonem</t>
  </si>
  <si>
    <t>725 22-2116</t>
  </si>
  <si>
    <t>Vana se sifonem</t>
  </si>
  <si>
    <t>725 82-2612</t>
  </si>
  <si>
    <t>Baterie umyvadlová - stojánková páková s výpustí</t>
  </si>
  <si>
    <t>725 82-1326</t>
  </si>
  <si>
    <t xml:space="preserve">Baterie dřezová - Stojánková páková s otáčivým ústím </t>
  </si>
  <si>
    <t>725 84-1311</t>
  </si>
  <si>
    <t>Baterie sprchové nástěnné pákové</t>
  </si>
  <si>
    <t>725 83-1312</t>
  </si>
  <si>
    <t>Baterie vanová nástěnné pákové s příslušenstvím a pevným držákem</t>
  </si>
  <si>
    <t>dřezy jsou dodávkou kuchyňských linek</t>
  </si>
  <si>
    <t>-2132764603</t>
  </si>
  <si>
    <t>-1049533939</t>
  </si>
  <si>
    <t>Přesun hmot tonážních pro podlahové vytápění do 12m</t>
  </si>
  <si>
    <t>R-701-17</t>
  </si>
  <si>
    <t>663944670</t>
  </si>
  <si>
    <t>Montáž rozdělovače podlahového vytápění vč. skříně</t>
  </si>
  <si>
    <t>R-701-16</t>
  </si>
  <si>
    <t>1455236822</t>
  </si>
  <si>
    <t>Montáž podlahového vytápění vč. systémové desky, teplosměnné hliníkové lamely, potrubí a ostatního příslušenství</t>
  </si>
  <si>
    <t>R-701-15</t>
  </si>
  <si>
    <t>397508536</t>
  </si>
  <si>
    <t>Termopohon Pro, 24 V, pro plastové rozdělovače</t>
  </si>
  <si>
    <t>R-701-14</t>
  </si>
  <si>
    <t>95782640</t>
  </si>
  <si>
    <t>Chytrý termostat bílý</t>
  </si>
  <si>
    <t>R-701-13</t>
  </si>
  <si>
    <t>-810247290</t>
  </si>
  <si>
    <t>Chytrá regulace SET- 1xModul R208, 2xŘídící jednotka, 5x chytrý termostat bílý</t>
  </si>
  <si>
    <t>R-701-12</t>
  </si>
  <si>
    <t>1671167399</t>
  </si>
  <si>
    <t>Skříň rozdělovače, pod omítku, 1000x760x110 mm, bílá</t>
  </si>
  <si>
    <t>R-701-11</t>
  </si>
  <si>
    <t>1993796505</t>
  </si>
  <si>
    <t>Plastový vodící oblouk pro potrubí 14-17 mm</t>
  </si>
  <si>
    <t>R-701-10</t>
  </si>
  <si>
    <t>-1454361752</t>
  </si>
  <si>
    <t>Svěrné šroubení PE-Xa 14x2.0-G3/4 Eurokonus</t>
  </si>
  <si>
    <t>R-701-09</t>
  </si>
  <si>
    <t>884851861</t>
  </si>
  <si>
    <t>pár</t>
  </si>
  <si>
    <t>Kulový ventil G1-G1 s těsněním</t>
  </si>
  <si>
    <t>R-701-08</t>
  </si>
  <si>
    <t>-1206067487</t>
  </si>
  <si>
    <t>Základní sada pro modulární plastový rozdělovač</t>
  </si>
  <si>
    <t>R-701-07</t>
  </si>
  <si>
    <t>1115326562</t>
  </si>
  <si>
    <t>Modulární plastový rozdělovač, s průtokoměrem, 6 vývodů</t>
  </si>
  <si>
    <t>R-701-06</t>
  </si>
  <si>
    <t>1494292144</t>
  </si>
  <si>
    <t>Obvodový dilatační pás 150x10 mm, délka 50 m</t>
  </si>
  <si>
    <t>R-701-05</t>
  </si>
  <si>
    <t>1339741696</t>
  </si>
  <si>
    <t>Potrubí PE-Xa 14x2.0, 6 bar, kotouč 240 m</t>
  </si>
  <si>
    <t>R-701-04</t>
  </si>
  <si>
    <t>143783177</t>
  </si>
  <si>
    <t>PE separační fólie 0.2 mm, 60x1.25 m</t>
  </si>
  <si>
    <t>R-701-03</t>
  </si>
  <si>
    <t>361488487</t>
  </si>
  <si>
    <t>Teplosměnná lamela z hliníku pro systémovou desku 1180x120x1180mm</t>
  </si>
  <si>
    <t>R-701-02</t>
  </si>
  <si>
    <t>-1375969365</t>
  </si>
  <si>
    <t>Systémová deska EPS 1197x1050x25mm s vyfrézovanými drážkami pro teplosměnnou lamelu a potrubí PE-Xa 14x2mm ( pro suché provedení)</t>
  </si>
  <si>
    <t>R-701-01</t>
  </si>
  <si>
    <t>Podlahové vytápění</t>
  </si>
  <si>
    <t>701</t>
  </si>
  <si>
    <t>-1827620137</t>
  </si>
  <si>
    <t>Přesun hmot tonážní pro otopná tělesa v objektech v do 12 m</t>
  </si>
  <si>
    <t>998735102</t>
  </si>
  <si>
    <t>2114093757</t>
  </si>
  <si>
    <t>R-735-07</t>
  </si>
  <si>
    <t>-259902712</t>
  </si>
  <si>
    <t>812321846</t>
  </si>
  <si>
    <t>-690995848</t>
  </si>
  <si>
    <t>-310256097</t>
  </si>
  <si>
    <t>-1104505753</t>
  </si>
  <si>
    <t>-399698256</t>
  </si>
  <si>
    <t>958535293</t>
  </si>
  <si>
    <t>Otopné těleso trubkové se spodním středovým připojením KLCM 1820.600</t>
  </si>
  <si>
    <t>-2031702535</t>
  </si>
  <si>
    <t>-892032961</t>
  </si>
  <si>
    <t>Přesun hmot tonážní pro armatury v objektech v do 12 m</t>
  </si>
  <si>
    <t>998734102</t>
  </si>
  <si>
    <t>1179721830</t>
  </si>
  <si>
    <t>Vyregulování otopného systému ručními regulačními ventily</t>
  </si>
  <si>
    <t>R-734-05</t>
  </si>
  <si>
    <t>363065665</t>
  </si>
  <si>
    <t>-1250450327</t>
  </si>
  <si>
    <t>-472516941</t>
  </si>
  <si>
    <t>508786280</t>
  </si>
  <si>
    <t>-1710391875</t>
  </si>
  <si>
    <t>920159223</t>
  </si>
  <si>
    <t>1903407599</t>
  </si>
  <si>
    <t>1450887089</t>
  </si>
  <si>
    <t>Uzavírací a vyvažovací ventil s vypouštěním DN 32 s vnitřními závity</t>
  </si>
  <si>
    <t>R-734-04</t>
  </si>
  <si>
    <t>1544223656</t>
  </si>
  <si>
    <t>Uzavírací a vyvažovací ventil s vypouštěním DN 20 s vnitřními závity</t>
  </si>
  <si>
    <t>797046597</t>
  </si>
  <si>
    <t>-1583825411</t>
  </si>
  <si>
    <t>Zpětná klapna G 1 1/2</t>
  </si>
  <si>
    <t>1278989543</t>
  </si>
  <si>
    <t>1153010434</t>
  </si>
  <si>
    <t>-1426513114</t>
  </si>
  <si>
    <t>-394512582</t>
  </si>
  <si>
    <t>1809796695</t>
  </si>
  <si>
    <t>-713399931</t>
  </si>
  <si>
    <t>Přesun hmot tonážní pro rozvody potrubí v objektech v do 12 m</t>
  </si>
  <si>
    <t>998733102</t>
  </si>
  <si>
    <t>408556832</t>
  </si>
  <si>
    <t>-154223204</t>
  </si>
  <si>
    <t>1577663532</t>
  </si>
  <si>
    <t>1644104314</t>
  </si>
  <si>
    <t>300950138</t>
  </si>
  <si>
    <t>Potrubí měděné tvrdé spojované tvrdým pájením D 42x1,5</t>
  </si>
  <si>
    <t>733223207</t>
  </si>
  <si>
    <t>778746236</t>
  </si>
  <si>
    <t>1193684125</t>
  </si>
  <si>
    <t>Přesun hmot tonážní pro strojovny v objektech v do 12 m</t>
  </si>
  <si>
    <t>998732102</t>
  </si>
  <si>
    <t>-1307738748</t>
  </si>
  <si>
    <t>-1064508009</t>
  </si>
  <si>
    <t>Elektronicky regulované oběhové čerpadlo s autoadaptem DN 25, H=4,2m, Q=1,68m3/h, 1x230V, 50Hz , P=50W , In=0,44A</t>
  </si>
  <si>
    <t>-331340568</t>
  </si>
  <si>
    <t>Přesun hmot tonážní pro izolace tepelné v objektech v do 12 m</t>
  </si>
  <si>
    <t>998713102</t>
  </si>
  <si>
    <t>-1675727179</t>
  </si>
  <si>
    <t>615356756</t>
  </si>
  <si>
    <t>758842584</t>
  </si>
  <si>
    <t>-939471703</t>
  </si>
  <si>
    <t>pouzdro izolační potrubní z pěnového polyetylenu 45/9mm</t>
  </si>
  <si>
    <t>28377061</t>
  </si>
  <si>
    <t>-1376559913</t>
  </si>
  <si>
    <t>338200504</t>
  </si>
  <si>
    <t>pouzdro izolační potrubní z minerální vlny s Al fólií max. 250/100 °C 42/40mm</t>
  </si>
  <si>
    <t>63154573</t>
  </si>
  <si>
    <t xml:space="preserve">    701 - Podlahové vytápění</t>
  </si>
  <si>
    <t>PSV - PSV</t>
  </si>
  <si>
    <t>{a2dfea6b-129c-4574-859a-28119d02f615}</t>
  </si>
  <si>
    <t>-2104162900</t>
  </si>
  <si>
    <t>512</t>
  </si>
  <si>
    <t>Hodinová zúčtovací sazba elektrikář odborný</t>
  </si>
  <si>
    <t>HZS2222</t>
  </si>
  <si>
    <t>67</t>
  </si>
  <si>
    <t>Vyhotovení dokumentace skutečného stavu</t>
  </si>
  <si>
    <t>HZS-SKU-AA01</t>
  </si>
  <si>
    <t>Hodinové zúčtovací sazby</t>
  </si>
  <si>
    <t>1191828921</t>
  </si>
  <si>
    <t>kg</t>
  </si>
  <si>
    <t>Kotouč řezací DIAMANT PR450ASFALT</t>
  </si>
  <si>
    <t>PKLDIA-PR450ASFALT</t>
  </si>
  <si>
    <t>66</t>
  </si>
  <si>
    <t>-1639977870</t>
  </si>
  <si>
    <t>PKLZAL-ASF-AZB</t>
  </si>
  <si>
    <t>65</t>
  </si>
  <si>
    <t>1190302182</t>
  </si>
  <si>
    <t>PKLLAK-ASF-PEN</t>
  </si>
  <si>
    <t>64</t>
  </si>
  <si>
    <t>358971643</t>
  </si>
  <si>
    <t>Živice hrubozrnná OKH, třída OK - OK II</t>
  </si>
  <si>
    <t>PKLZIV-HZR-OKS-2</t>
  </si>
  <si>
    <t>63</t>
  </si>
  <si>
    <t>1410542713</t>
  </si>
  <si>
    <t>Živice střednězrnná OKS, třída OK - OK II</t>
  </si>
  <si>
    <t>PKLZIV-SZR-OKS-2</t>
  </si>
  <si>
    <t>62</t>
  </si>
  <si>
    <t>1578653087</t>
  </si>
  <si>
    <t>Štěrkopísek, frakce 0-32, třída C, sypná hmotnost cca 2003 kg na 1m3</t>
  </si>
  <si>
    <t>PKLSTR-FRA-0-32</t>
  </si>
  <si>
    <t>61</t>
  </si>
  <si>
    <t>205112438</t>
  </si>
  <si>
    <t>Štěrkodrť, frakce 0-63, třída A, sypná hmotnost cca1800 kg na 1m3</t>
  </si>
  <si>
    <t>PKLSTR-FRA-0-63</t>
  </si>
  <si>
    <t>60</t>
  </si>
  <si>
    <t>1856929832</t>
  </si>
  <si>
    <t>Kamenivo dolomitové do betonu, jemné, frakce 0-4, VL</t>
  </si>
  <si>
    <t>PKLKBT-FRA-0-4</t>
  </si>
  <si>
    <t>59</t>
  </si>
  <si>
    <t>1370116267</t>
  </si>
  <si>
    <t>Kamenivo drcené, hrubé, frakce 63-125, třída B, sypná hmotnost cca 2000 kg na 1m3</t>
  </si>
  <si>
    <t>PKLSTR-FRA-63-125</t>
  </si>
  <si>
    <t>58</t>
  </si>
  <si>
    <t>1723204671</t>
  </si>
  <si>
    <t>Kamenivo drcené, hrubé, frakce 4-8, třída B, sypná hmotnost cca1557 kg na 1m3</t>
  </si>
  <si>
    <t>PKLSTR-FRA-4-8</t>
  </si>
  <si>
    <t>57</t>
  </si>
  <si>
    <t>1452117246</t>
  </si>
  <si>
    <t>Vyspravení krytu komunikací po překopech kamenivem obalovaným asfaltem tl 6 cm</t>
  </si>
  <si>
    <t>460650912</t>
  </si>
  <si>
    <t>56</t>
  </si>
  <si>
    <t>-850073804</t>
  </si>
  <si>
    <t>Řezání podkladu nebo krytu živičného tloušťky do 15 cm</t>
  </si>
  <si>
    <t>460030193</t>
  </si>
  <si>
    <t>55</t>
  </si>
  <si>
    <t>1711461675</t>
  </si>
  <si>
    <t>Odstranění podkladu nebo krytu komunikace ze živice tloušťky do 15 cm</t>
  </si>
  <si>
    <t>460030173</t>
  </si>
  <si>
    <t>54</t>
  </si>
  <si>
    <t>1762341439</t>
  </si>
  <si>
    <t>Hloubení kabelových zapažených i nezapažených rýh ručně š 50 cm, hl 20 cm, v hornině tř 4</t>
  </si>
  <si>
    <t>460150204</t>
  </si>
  <si>
    <t>3</t>
  </si>
  <si>
    <t>Náhrada živičných povrchů pro výkop šíře 500mm (odstranění a nová pokládka)</t>
  </si>
  <si>
    <t>46-M-VYK-RE25</t>
  </si>
  <si>
    <t>-203013559</t>
  </si>
  <si>
    <t>Provizorní úprava terénu se zhutněním, v hornině tř 3</t>
  </si>
  <si>
    <t>460620013</t>
  </si>
  <si>
    <t>-354622311</t>
  </si>
  <si>
    <t>Zásyp rýh ručně šířky 40 cm, hloubky 70 cm, z horniny třídy 4</t>
  </si>
  <si>
    <t>460560054</t>
  </si>
  <si>
    <t>-369080398</t>
  </si>
  <si>
    <t>Hloubení kabelových zapažených i nezapažených rýh ručně š 35 cm, hl 70 cm, v hornině tř 4</t>
  </si>
  <si>
    <t>460150154</t>
  </si>
  <si>
    <t>Výkop šíře 35cm, hloubky 70cm, zemina třídy 4</t>
  </si>
  <si>
    <t>46-M-VYK-AA25</t>
  </si>
  <si>
    <t>-1158511600</t>
  </si>
  <si>
    <t>Hloubení nezapažených rýh kabelových spojek vn do 10 kV ručně v hornině tř 4</t>
  </si>
  <si>
    <t>460230004</t>
  </si>
  <si>
    <t>Přípravná jáma pro instalaci hloubkových zemničů</t>
  </si>
  <si>
    <t>46-M-PRT-JA31</t>
  </si>
  <si>
    <t>-181163153</t>
  </si>
  <si>
    <t>Montážní plošina pro jeden svod jímacího vedení</t>
  </si>
  <si>
    <t>220370301</t>
  </si>
  <si>
    <t>Montáže technologických zařízení pro dopravní stavby</t>
  </si>
  <si>
    <t>22-M</t>
  </si>
  <si>
    <t>Práce a dodávky M</t>
  </si>
  <si>
    <t>1465028200</t>
  </si>
  <si>
    <t>SET</t>
  </si>
  <si>
    <t>Podružný a spojovací materiál, včetně ostatního příslušenství</t>
  </si>
  <si>
    <t>PSM7190502-A1-JV</t>
  </si>
  <si>
    <t>-2059521240</t>
  </si>
  <si>
    <t>Hodinová zúčtovací sazba elektrikář</t>
  </si>
  <si>
    <t>HZS2221</t>
  </si>
  <si>
    <t>Montážní práce podružného a spojovacího materiálu</t>
  </si>
  <si>
    <t>749-PSM-AA01</t>
  </si>
  <si>
    <t>-856531884</t>
  </si>
  <si>
    <t>Materiál související s přeložkami, včetně ostatního příslušenství</t>
  </si>
  <si>
    <t>PRL7190502-A1-JV</t>
  </si>
  <si>
    <t>-518809749</t>
  </si>
  <si>
    <t>Přeložky a demontážní práce</t>
  </si>
  <si>
    <t>749-PRL-AA01</t>
  </si>
  <si>
    <t>-1553874355</t>
  </si>
  <si>
    <t>8</t>
  </si>
  <si>
    <t>Svorka připojovací pro hloubkový zemnič o průměru 25mm, rozsah připojení drát/pásek 7 - 10/40 mm, rozměry 108x30x50mm, dva šrouby M10 x 35 mm, materiál FeZn, zkratový proud 18 kA</t>
  </si>
  <si>
    <t>DHN625015</t>
  </si>
  <si>
    <t>2045322781</t>
  </si>
  <si>
    <t>Zarážecí hrot pro hloubkový nebo trubkový zemnič Ø 25 mm, rozměry Ø 25 x L 45 mm, materiál temperovaná litina/Zn</t>
  </si>
  <si>
    <t>DHN625001</t>
  </si>
  <si>
    <t>-516781791</t>
  </si>
  <si>
    <t>Zatloukací hloubkový zemnič s trojitým drážkováním ve spoji, L= 1500 mm, D= 25mm, průměr čepu = 15 mm, materiál FeZn, specifická vodivost ≥ 6,66 m/ohm mm2, specifický odpor ≤ 0,15 ohm mm2/m</t>
  </si>
  <si>
    <t>DHN625151</t>
  </si>
  <si>
    <t>1200772457</t>
  </si>
  <si>
    <t>Hodinová zúčtovací sazba obsluha strojů speciálních</t>
  </si>
  <si>
    <t>HZS4122</t>
  </si>
  <si>
    <t>1003718868</t>
  </si>
  <si>
    <t>Montáž tyč zemnicí délky do 2 m</t>
  </si>
  <si>
    <t>741440031</t>
  </si>
  <si>
    <t>ZT1,5 - Zatloukací hloubkový zemnič 1,5 m + svorka připojovací</t>
  </si>
  <si>
    <t>741-ZVT-ZT11</t>
  </si>
  <si>
    <t>-1532577781</t>
  </si>
  <si>
    <t>KS</t>
  </si>
  <si>
    <t>ZT - Zaváděcí tyč nerezová (V4A), Rd 16 mm, L 2000 mm</t>
  </si>
  <si>
    <t>ELT11.281.541</t>
  </si>
  <si>
    <t>489333799</t>
  </si>
  <si>
    <t>ZT2 - Zaváděcí tyč do země L=2000 mm, nerez (V4A)</t>
  </si>
  <si>
    <t>741-ZVT-ZT02</t>
  </si>
  <si>
    <t>-1520816970</t>
  </si>
  <si>
    <t>KG</t>
  </si>
  <si>
    <t>Drát ocelový FeZn průměr 10mm, (0,62kg/1m)</t>
  </si>
  <si>
    <t>ELT10.577.458</t>
  </si>
  <si>
    <t>-887354378</t>
  </si>
  <si>
    <t>Montáž vodič uzemňovací drát nebo lano D do 10 mm v průmysl výstavbě</t>
  </si>
  <si>
    <t>741410042</t>
  </si>
  <si>
    <t>Drát FeZn D10 v zemi - V průmyslové zástavbě</t>
  </si>
  <si>
    <t>741-UZZ-FE10</t>
  </si>
  <si>
    <t>1994443952</t>
  </si>
  <si>
    <t>Drát ocelový FeZn průměr 10mm, (0,62kg/1m) s izolací z PVC (černý), bezhalogenový, UV stabilní</t>
  </si>
  <si>
    <t>ELT10.343.768</t>
  </si>
  <si>
    <t>186301691</t>
  </si>
  <si>
    <t>Drát FeZn D10 s izolací z PVC v zemi - V průmyslové zástavbě</t>
  </si>
  <si>
    <t>741-UZP-FE10</t>
  </si>
  <si>
    <t>-2090533141</t>
  </si>
  <si>
    <t>Ukončení vodič izolovaný do 6 mm2 v rozváděči nebo na přístroji</t>
  </si>
  <si>
    <t>741130004</t>
  </si>
  <si>
    <t>Ukončení vodiče Cu, Al do 6mm2</t>
  </si>
  <si>
    <t>741-UKC-A006</t>
  </si>
  <si>
    <t>820379616</t>
  </si>
  <si>
    <t>Označovací štítek Al s vyraženým číslem pro Rd 7-10/Fl 30</t>
  </si>
  <si>
    <t>DHN481 0xx</t>
  </si>
  <si>
    <t>-1749315606</t>
  </si>
  <si>
    <t>Montáž vedení hromosvodné-štítek k označení svodu</t>
  </si>
  <si>
    <t>741420083</t>
  </si>
  <si>
    <t>Štítek označení svodu a uzemnění</t>
  </si>
  <si>
    <t>741-STO-HR01</t>
  </si>
  <si>
    <t>872442920</t>
  </si>
  <si>
    <t>SZ - Svorka zkušební UNI se středovou destičkou pro spojení kruhového vodiče a zaváděcí tyče/vývodu uzemnění, materiál NEREZ V2A, dva šrouby M8 x 20 mm, rozměry 58x30x30 mm, rozsah svorky drát/drát 8-10/16 mm</t>
  </si>
  <si>
    <t>ELT10.038.361</t>
  </si>
  <si>
    <t>484371516</t>
  </si>
  <si>
    <t>Montáž svorka hromosvodná se 2 šrouby</t>
  </si>
  <si>
    <t>741420021</t>
  </si>
  <si>
    <t>SZ4 - Svorka zkušební UNI se středovou destičkou pro spojení kruhového vodiče a zaváděcí tyče</t>
  </si>
  <si>
    <t>741-SHR-SZ04</t>
  </si>
  <si>
    <t>-34337026</t>
  </si>
  <si>
    <t>SP - Svorka připojovací na falc a konstrukce, šroub - T hlava M8 x 30 mm, pro průměr drátu D8-10mm a průměr Cu vodiče 4-50mm2, NEREZ V2A</t>
  </si>
  <si>
    <t>DHN540250</t>
  </si>
  <si>
    <t>1488496803</t>
  </si>
  <si>
    <t>SP3 - Svorka připojovací pro spojení drátu D8-10mm s vodičem Cu 4-50 mm2</t>
  </si>
  <si>
    <t>741-SHR-SP03</t>
  </si>
  <si>
    <t>-765209854</t>
  </si>
  <si>
    <t>Vodič H07V-K 6 Z/ZL (CYA 6 zlž)</t>
  </si>
  <si>
    <t>ELT10.049.159</t>
  </si>
  <si>
    <t>1803096605</t>
  </si>
  <si>
    <t>Montáž vodič Cu izolovaný plný a laněný s PVC pláštěm žíla 0,55-16 mm2 pevně (CY, CHAH-R(V))</t>
  </si>
  <si>
    <t>741120301</t>
  </si>
  <si>
    <t>CYA 6 zžl - pospojení</t>
  </si>
  <si>
    <t>741-PCA-AA06</t>
  </si>
  <si>
    <t>-171625540</t>
  </si>
  <si>
    <t>Podpěra vedení pro vodiče HVI POWER na ploché střechy - Držák vedení a betonová zátěž s podložkou, materiál držáku NEREZ, pro průměr vodiče 27 mm, betonová zátěž 4,74 kg, výška držáku 87 mm</t>
  </si>
  <si>
    <t>DHN253333</t>
  </si>
  <si>
    <t>-1513421721</t>
  </si>
  <si>
    <t>Podpěra vedení na svislou stěnu - nerezový držák s plastovou podložkou pro vodiče HVI POWER, se závitem M8, pro vodič 27mm, upevňovací otvor Ø 6,5 mm, šroub M6 x 16 mm</t>
  </si>
  <si>
    <t>ELT11.229.656</t>
  </si>
  <si>
    <t>388959010</t>
  </si>
  <si>
    <t>Vodič s vysokonapěťovou izolací HVI POWER, Cu 25mm2, polovodivý plášť, D=27mm, UV odolný, pro teploty -30 °C až +70 °C, jedna strana včetně připoj. prvku, druhá s volně přiloženou svorkou PA, bužírkou a imbus. klíčem</t>
  </si>
  <si>
    <t>DHN819160</t>
  </si>
  <si>
    <t>-654449258</t>
  </si>
  <si>
    <t>Montáž drát nebo lano hromosvodné svodové D přes 10mm s podpěrou</t>
  </si>
  <si>
    <t>741420002</t>
  </si>
  <si>
    <t>-278364957</t>
  </si>
  <si>
    <t>Ukončení vodič izolovaný do 25mm2 smršťovací záklopkou nebo páskem</t>
  </si>
  <si>
    <t>741130041</t>
  </si>
  <si>
    <t>Svod vodičem HVI POWER na podpěrách</t>
  </si>
  <si>
    <t>741-JVZ-HV21</t>
  </si>
  <si>
    <t>-304521878</t>
  </si>
  <si>
    <t>PV s příchytkou do zateplení zdí 110 cm, s vrutem a hmoždinkou 7 x 180 mm, materiál základny z odlitku Zn, materilál příložky FeZn Rd, pro drát o průměru 7-10mm</t>
  </si>
  <si>
    <t>ETE10.342.773</t>
  </si>
  <si>
    <t>-2033942289</t>
  </si>
  <si>
    <t>AlMgSi 8 T/4 - Drát uzemňovací, měkký, průměr 8mm/50mm2, 1m=0,135kg 1kg=7,40m</t>
  </si>
  <si>
    <t>ELT10.608.291</t>
  </si>
  <si>
    <t>680176525</t>
  </si>
  <si>
    <t>Vodič AlMgSi 8 na stěnu</t>
  </si>
  <si>
    <t>741-JVS-AL55</t>
  </si>
  <si>
    <t>-1203200963</t>
  </si>
  <si>
    <t>PV plastová, s dvěma volnými úchyty a betonovou zátěží 1kg, pro Rd 8</t>
  </si>
  <si>
    <t>ELT10.342.030</t>
  </si>
  <si>
    <t>-2115577658</t>
  </si>
  <si>
    <t>-1414857791</t>
  </si>
  <si>
    <t>Vodič AlMgSi 8 na ploché střeše, na betonových podpěrách</t>
  </si>
  <si>
    <t>741-JVS-AL05</t>
  </si>
  <si>
    <t>1032243428</t>
  </si>
  <si>
    <t>Podložka plastová D 280 mm černá, pod betonový podstavec</t>
  </si>
  <si>
    <t>ELT10.342.546</t>
  </si>
  <si>
    <t>303709764</t>
  </si>
  <si>
    <t>Betonový podstavec 8,5 kg, C45/55 s madlem a klínkem, D 240 mm H 90 mm</t>
  </si>
  <si>
    <t>ELT10.341.839</t>
  </si>
  <si>
    <t>783719464</t>
  </si>
  <si>
    <t>Variabilní tříramenný stojan pro vodič HVI power (délka nastavitelné oblasti koncovky 1500 - 1800 mm), s uzemňovací PA svorkou pro 1x prům. 8 - 10 mm a 1x vodiče 4-50 mm2</t>
  </si>
  <si>
    <t>DHN105467</t>
  </si>
  <si>
    <t>1430348939</t>
  </si>
  <si>
    <t>Jímací tyč jednodílná hliníková, D=10 mm,  L=1000 mm, s podpůrnou izolační trubkou (materiál GFK) L=3200 mm, D=50mm, celková délka sestavy 4200 mm, délka izolační části 1535 mm</t>
  </si>
  <si>
    <t>EMSELTUOS0621162</t>
  </si>
  <si>
    <t>1724705243</t>
  </si>
  <si>
    <t>-1693316777</t>
  </si>
  <si>
    <t>Montáž izoalační tyče oddáleného vedení</t>
  </si>
  <si>
    <t>741420121</t>
  </si>
  <si>
    <t>726659015</t>
  </si>
  <si>
    <t>Montáž tyč jímací délky přes 3 m na stojan</t>
  </si>
  <si>
    <t>741430012</t>
  </si>
  <si>
    <t>-402184689</t>
  </si>
  <si>
    <t>Montáž se zhotovením konstrukce pro upevnění přístrojů do 50 kg</t>
  </si>
  <si>
    <t>741910513</t>
  </si>
  <si>
    <t>J4,2 - Jímací tyč s izolační trubkou,  L=4200 mm  na stavitelný stojan pro izolovaný svod</t>
  </si>
  <si>
    <t>741-JTH-JT59</t>
  </si>
  <si>
    <t>-1059234485</t>
  </si>
  <si>
    <t>Ekvipotenciální přípojnice s krytem, 155x65x35mm (délka x šířka x výška), pro 13 vodičů 2,5 - 25 mm2 (jedno/vícežilový), 1 vodič 16 - 95 mm2 (jedno/vícežilový) nebo dráty Ø 8 - 10 mm [PAS AH RK 5X25 3X8.10 1XFL30, DEHN:563 020, EAN 4013364027817]</t>
  </si>
  <si>
    <t>ELT10.342.116</t>
  </si>
  <si>
    <t>715219835</t>
  </si>
  <si>
    <t>Otevření nebo uzavření krabice pancéřové víčkem na 2 šrouby</t>
  </si>
  <si>
    <t>741112352</t>
  </si>
  <si>
    <t>-1146929857</t>
  </si>
  <si>
    <t>Montáž krabice nástěnná plastová čtyřhranná do 250x250 mm</t>
  </si>
  <si>
    <t>741112023</t>
  </si>
  <si>
    <t>HOP - Svorkovnice hlavního pospojení nástěnná, s krytem</t>
  </si>
  <si>
    <t>741-HOP-RA15</t>
  </si>
  <si>
    <t>1367303656</t>
  </si>
  <si>
    <t>Celková prohlídka elektrického rozvodu a zařízení do 500 000,- Kč</t>
  </si>
  <si>
    <t>741810002</t>
  </si>
  <si>
    <t>Elektromontáže - zkoušky a revize</t>
  </si>
  <si>
    <t>740</t>
  </si>
  <si>
    <t xml:space="preserve">    HZS-SKU-AA01 - Vyhotovení dokumentace skutečného stavu</t>
  </si>
  <si>
    <t>HZS - Hodinové zúčtovací sazby</t>
  </si>
  <si>
    <t xml:space="preserve">    46-M-VYK-RE25 - Náhrada živičných povrchů pro výkop šíře 500mm (odstranění a nová pokládka)</t>
  </si>
  <si>
    <t xml:space="preserve">    46-M-VYK-AA25 - Výkop šíře 35cm, hloubky 70cm, zemina třídy 4</t>
  </si>
  <si>
    <t xml:space="preserve">    46-M-PRT-JA31 - Přípravná jáma pro instalaci hloubkových zemničů</t>
  </si>
  <si>
    <t xml:space="preserve">    22-M - Montáže technologických zařízení pro dopravní stavby</t>
  </si>
  <si>
    <t>M - Práce a dodávky M</t>
  </si>
  <si>
    <t xml:space="preserve">    749-PSM-AA01 - Montážní práce podružného a spojovacího materiálu</t>
  </si>
  <si>
    <t xml:space="preserve">    749-PRL-AA01 - Přeložky a demontážní práce</t>
  </si>
  <si>
    <t xml:space="preserve">    741-ZVT-ZT11 - ZT1,5 - Zatloukací hloubkový zemnič 1,5 m + svorka připojovací</t>
  </si>
  <si>
    <t xml:space="preserve">    741-ZVT-ZT02 - ZT2 - Zaváděcí tyč do země L=2000 mm, nerez (V4A)</t>
  </si>
  <si>
    <t xml:space="preserve">    741-UZZ-FE10 - Drát FeZn D10 v zemi - V průmyslové zástavbě</t>
  </si>
  <si>
    <t xml:space="preserve">    741-UZP-FE10 - Drát FeZn D10 s izolací z PVC v zemi - V průmyslové zástavbě</t>
  </si>
  <si>
    <t xml:space="preserve">    741-UKC-A006 - Ukončení vodiče Cu, Al do 6mm2</t>
  </si>
  <si>
    <t xml:space="preserve">    741-STO-HR01 - Štítek označení svodu a uzemnění</t>
  </si>
  <si>
    <t xml:space="preserve">    741-SHR-SZ04 - SZ4 - Svorka zkušební UNI se středovou destičkou pro spojení kruhového vodiče a zaváděcí tyče</t>
  </si>
  <si>
    <t xml:space="preserve">    741-SHR-SP03 - SP3 - Svorka připojovací pro spojení drátu D8-10mm s vodičem Cu 4-50 mm2</t>
  </si>
  <si>
    <t xml:space="preserve">    741-PCA-AA06 - CYA 6 zžl - pospojení</t>
  </si>
  <si>
    <t xml:space="preserve">    741-JVZ-HV21 - Svod vodičem HVI POWER na podpěrách</t>
  </si>
  <si>
    <t xml:space="preserve">    741-JVS-AL55 - Vodič AlMgSi 8 na stěnu</t>
  </si>
  <si>
    <t xml:space="preserve">    741-JVS-AL05 - Vodič AlMgSi 8 na ploché střeše, na betonových podpěrách</t>
  </si>
  <si>
    <t xml:space="preserve">    741-JTH-JT59 - J4,2 - Jímací tyč s izolační trubkou,  L=4200 mm  na stavitelný stojan pro izolovaný svod</t>
  </si>
  <si>
    <t xml:space="preserve">    741-HOP-RA15 - HOP - Svorkovnice hlavního pospojení nástěnná, s krytem</t>
  </si>
  <si>
    <t xml:space="preserve">    740 - Elektromontáže - zkoušky a revize</t>
  </si>
  <si>
    <t>část Elektroinstalace - HRJ - Jímací vedení</t>
  </si>
  <si>
    <t>{3feedd3c-6dc5-4cf2-862b-c7af51834dcd}</t>
  </si>
  <si>
    <t>825279477</t>
  </si>
  <si>
    <t>Hodinová zúčtovací sazba revizní technik</t>
  </si>
  <si>
    <t>HZS4211</t>
  </si>
  <si>
    <t>-1384247743</t>
  </si>
  <si>
    <t>Celková prohlídka elektrického rozvodu a zařízení do 1 milionu Kč</t>
  </si>
  <si>
    <t>741810003</t>
  </si>
  <si>
    <t>Vyhotovení výchozí revize</t>
  </si>
  <si>
    <t>HZS-REV-AA01</t>
  </si>
  <si>
    <t>-1764653577</t>
  </si>
  <si>
    <t>Vysekání rýh pro montáž trubek a kabelů v cihelných zdech hloubky do 3 cm a šířky do 5 cm</t>
  </si>
  <si>
    <t>460680582</t>
  </si>
  <si>
    <t>Vysekání rýhy do zděného zdiva šíře 5cm, hloubky 5cm</t>
  </si>
  <si>
    <t>46-M-RYH-CH25</t>
  </si>
  <si>
    <t>126965869</t>
  </si>
  <si>
    <t>Jistič modulový 2A/1/B, 1-pólový, In=2A, charakteristika B, Ik=10kA</t>
  </si>
  <si>
    <t>ELT10.055.143</t>
  </si>
  <si>
    <t>1659238214</t>
  </si>
  <si>
    <t>Jistič modulový 125A/3/B, 3-pólový, In=125A, charakteristika B, Ik=15kA</t>
  </si>
  <si>
    <t>ELT10.059.868</t>
  </si>
  <si>
    <t>1308099005</t>
  </si>
  <si>
    <t>Rozváděč elektroměrový, do výklednku, dvousazbový, pro nepřímé měření, IP44/IP00, IK10, 230/400V, do 160A, TN-C, ŠxVxH 930 x 640 x 250 mm, 35 kg, přívody, vývody max 240 mm2, bez jističe</t>
  </si>
  <si>
    <t>DCKNR212/NVD7D/160A</t>
  </si>
  <si>
    <t>1760837981</t>
  </si>
  <si>
    <t>Montáž skříní pojistkových tenkocementových rozpojovacích v pilíři SR 2.1, 6.1</t>
  </si>
  <si>
    <t>210191515</t>
  </si>
  <si>
    <t>RE2 - Elektroměrový rozváděč do 160A, nepřímé měření, do výklenku, dvousazba</t>
  </si>
  <si>
    <t>21-M-REP-PS61</t>
  </si>
  <si>
    <t>-1367907708</t>
  </si>
  <si>
    <t>-455939744</t>
  </si>
  <si>
    <t>Jistič modulový 50A/3/B, 3-pólový, In=50A, charakteristika B, Ik=10kA</t>
  </si>
  <si>
    <t>ELT10.060.939</t>
  </si>
  <si>
    <t>176901799</t>
  </si>
  <si>
    <t>Rozváděč elektroměrový, do výklednku, dvousazbový, IP44/IP00, IK10, 230/400V, do 40A, TN-C, ŠxVxH 470 x 600 x 220 mm, 10 kg, přívody, vývody max 16 mm2, provedení do 63A</t>
  </si>
  <si>
    <t>DCKER212-NVP7P-C</t>
  </si>
  <si>
    <t>-1269348796</t>
  </si>
  <si>
    <t>RE1 - Elektroměrový rozváděče do 63A do výklenku, dvousazba</t>
  </si>
  <si>
    <t>21-M-REP-PP21</t>
  </si>
  <si>
    <t>-786898788</t>
  </si>
  <si>
    <t>1329815638</t>
  </si>
  <si>
    <t>Vypínací cívka 230V AC pro jistič modulový 125A/3/B</t>
  </si>
  <si>
    <t>PVL79977UOIRETZ</t>
  </si>
  <si>
    <t>-63119941</t>
  </si>
  <si>
    <t>751148048</t>
  </si>
  <si>
    <t>Propojovací sběrnice, vodiče, označení, popisy, výstražné tabulky a ostatní příslušenství</t>
  </si>
  <si>
    <t>PVL7190502-SB1-RTK</t>
  </si>
  <si>
    <t>-1902103042</t>
  </si>
  <si>
    <t>RTČ - Doplnění výzbroje pro vypínání TOTAL STOP</t>
  </si>
  <si>
    <t>HEN-SKR-0RTČ</t>
  </si>
  <si>
    <t>-2008909224</t>
  </si>
  <si>
    <t>Svorka řadová, šroubová, bílá, na DIN lištu, drát 10mm2, šířka 8mm, In=42A</t>
  </si>
  <si>
    <t>ELT10.076.721</t>
  </si>
  <si>
    <t>1207989453</t>
  </si>
  <si>
    <t>Svorka řadová, šroubová, bílá, na DIN lištu, drát 2,5mm2, šířka 5mm, In=24A</t>
  </si>
  <si>
    <t>ELT10.078.962</t>
  </si>
  <si>
    <t>-1583617867</t>
  </si>
  <si>
    <t>Relé - vazební člen, 1P/6A, 240V AC/DC, LED+EMC modul</t>
  </si>
  <si>
    <t>ELT10.027.004</t>
  </si>
  <si>
    <t>-1823454723</t>
  </si>
  <si>
    <t>Časové relé taktovací modulové 8A/230V, 1 PŘEP, In=8A/AC1, max 2000VA, napětí cívky 12 ÷ 230 V AC/DC</t>
  </si>
  <si>
    <t>ELT10.918.753</t>
  </si>
  <si>
    <t>-1615108133</t>
  </si>
  <si>
    <t>Časové relé univerzální modulové 8A/230V, 1 PŘEP, In=8A/AC1, max 2000VA, napětí cívky 12 ÷ 230 V AC/DC</t>
  </si>
  <si>
    <t>ELT10.918.751</t>
  </si>
  <si>
    <t>-567254012</t>
  </si>
  <si>
    <t>Impulsní relé modulové 16A/230V, 2 ZAP, In=16A/AC1, 1,3kW/230V/AC3, napětí cívky 230V AC</t>
  </si>
  <si>
    <t>ELT10.036.873</t>
  </si>
  <si>
    <t>660569261</t>
  </si>
  <si>
    <t>Proudový chránič s nadproudovou ochranou modulový, 1+N/40A/C/0,03/AC, 1+N-pólový, In=40A, IΔn=30mA, charakteristika C, typ AC, Iraz=250A/8/20 µs, Ik=10kA</t>
  </si>
  <si>
    <t>VOG1118981</t>
  </si>
  <si>
    <t>1235845295</t>
  </si>
  <si>
    <t>Proudový chránič s nadproudovou ochranou modulový, 1+N/10A/B/0,03/AC, 1+N-pólový, In=10A, IΔn=30mA, charakteristika B, typ AC, Iraz=250A/8/20 µs, Ik=10kA</t>
  </si>
  <si>
    <t>ELT10.060.031</t>
  </si>
  <si>
    <t>120626682</t>
  </si>
  <si>
    <t>Proudový chránič s nadproudovou ochranou modulový, 1+N/6A/B/0,03/AC, 1+N-pólový, In=6A, IΔn=30mA, charakteristika B, typ AC, Iraz=250A/8/20 µs, Ik=10kA</t>
  </si>
  <si>
    <t>ELT10.060.473</t>
  </si>
  <si>
    <t>105471560</t>
  </si>
  <si>
    <t>Jistič modulový 16A/3/B, 3-pólový, In=16A, charakteristika B, Ik=10kA</t>
  </si>
  <si>
    <t>ELT10.060.896</t>
  </si>
  <si>
    <t>235840418</t>
  </si>
  <si>
    <t>Jistič modulový 16A/1/B, 1-pólový, In=16A, charakteristika B, Ik=10kA</t>
  </si>
  <si>
    <t>ELT10.060.768</t>
  </si>
  <si>
    <t>281409335</t>
  </si>
  <si>
    <t>Jistič modulový 10A/1/B, 1-pólový, In=10A, charakteristika B, Ik=10kA</t>
  </si>
  <si>
    <t>ELT10.060.761</t>
  </si>
  <si>
    <t>-1601419985</t>
  </si>
  <si>
    <t>Jistič modulový 6A/1/B, 1-pólový, In=6A, charakteristika B, Ik=10kA</t>
  </si>
  <si>
    <t>ELT10.060.755</t>
  </si>
  <si>
    <t>1625609363</t>
  </si>
  <si>
    <t>L1-L2-L3 - Modulový svodič přepětí třídy T2 (II, C) pro sítě TN-C 400V/230V/50Hz, Iimp=20kA (8/20 µs), Up(5kA)=1000V (8/20 µs), Imax=40kA</t>
  </si>
  <si>
    <t>ELT10.862.309</t>
  </si>
  <si>
    <t>-584460656</t>
  </si>
  <si>
    <t>Hlavní vypínač na DIN lištu, modulový, Ith=80A, 75A/AC-23A/415V, uzamykatelný na visací zámek</t>
  </si>
  <si>
    <t>ELT10.031.786</t>
  </si>
  <si>
    <t>1035946069</t>
  </si>
  <si>
    <t>Protokol o kusové zkoušce, výrobní dokumentace</t>
  </si>
  <si>
    <t>PVL7190502-KSZ-RS3</t>
  </si>
  <si>
    <t>-516831945</t>
  </si>
  <si>
    <t>PVL7190502-SB1-RS3</t>
  </si>
  <si>
    <t>-1352417365</t>
  </si>
  <si>
    <t>Skříň rozváděče kompletní, do zdiva, 550x1150x275, IP55/IP20, vč krycího rámečku, zákrytů, lišt a ostatního příslušenství</t>
  </si>
  <si>
    <t>PVL7180101-SK1-RS03</t>
  </si>
  <si>
    <t>-1337992277</t>
  </si>
  <si>
    <t>Montáž rozváděčů litinových, hliníkových nebo plastových sestava do 100 kg</t>
  </si>
  <si>
    <t>741210102</t>
  </si>
  <si>
    <t>2075825028</t>
  </si>
  <si>
    <t>RS3 - Rozváděč 3NP</t>
  </si>
  <si>
    <t>HEN-SKR-0003</t>
  </si>
  <si>
    <t>1558275872</t>
  </si>
  <si>
    <t>Ukončení vodič izolovaný do 2,5mm2 v rozváděči nebo na přístroji</t>
  </si>
  <si>
    <t>741130001</t>
  </si>
  <si>
    <t>2129328852</t>
  </si>
  <si>
    <t>Otevření nebo uzavření krabice pancéřové víčkem na 4 šrouby</t>
  </si>
  <si>
    <t>741112353</t>
  </si>
  <si>
    <t>Ventilátor (zapojení zařízení bez dodávky ventilátoru)</t>
  </si>
  <si>
    <t>749-SME-AA02</t>
  </si>
  <si>
    <t>PSM7190502-A1-NN</t>
  </si>
  <si>
    <t>PRL7190502-A1-NN</t>
  </si>
  <si>
    <t>-83647800</t>
  </si>
  <si>
    <t>Ukončení vodič izolovaný do 70 mm2 v rozváděči nebo na přístroji</t>
  </si>
  <si>
    <t>741130012</t>
  </si>
  <si>
    <t>Ukončení vodiče Cu, Al do 70mm2</t>
  </si>
  <si>
    <t>741-UKC-A055</t>
  </si>
  <si>
    <t>-1893950335</t>
  </si>
  <si>
    <t>Ukončení vodič izolovaný do 50 mm2 v rozváděči nebo na přístroji</t>
  </si>
  <si>
    <t>741130011</t>
  </si>
  <si>
    <t>Ukončení vodiče Cu, Al do 50mm2</t>
  </si>
  <si>
    <t>741-UKC-A050</t>
  </si>
  <si>
    <t>2072918051</t>
  </si>
  <si>
    <t>Ukončení vodič izolovaný do 25 mm2 v rozváděči nebo na přístroji</t>
  </si>
  <si>
    <t>741130007</t>
  </si>
  <si>
    <t>Ukončení vodiče Cu, Al do 25mm2</t>
  </si>
  <si>
    <t>741-UKC-A025</t>
  </si>
  <si>
    <t>1259173334</t>
  </si>
  <si>
    <t>Ukončení vodič izolovaný do 16 mm2 v rozváděči nebo na přístroji</t>
  </si>
  <si>
    <t>741130006</t>
  </si>
  <si>
    <t>Ukončení vodiče Cu, Al do 16mm2</t>
  </si>
  <si>
    <t>741-UKC-A016</t>
  </si>
  <si>
    <t>540315523</t>
  </si>
  <si>
    <t>Ukončení vodič izolovaný do 10 mm2 v rozváděči nebo na přístroji</t>
  </si>
  <si>
    <t>741130005</t>
  </si>
  <si>
    <t>Ukončení vodiče Cu, Al do 10mm2</t>
  </si>
  <si>
    <t>741-UKC-A010</t>
  </si>
  <si>
    <t>932079277</t>
  </si>
  <si>
    <t>Ukončení vodič izolovaný do 4 mm2 v rozváděči nebo na přístroji</t>
  </si>
  <si>
    <t>741130003</t>
  </si>
  <si>
    <t>Ukončení vodiče Cu, Al do 4mm2</t>
  </si>
  <si>
    <t>741-UKC-A004</t>
  </si>
  <si>
    <t>-422928224</t>
  </si>
  <si>
    <t>Ukončení vodiče Cu, Al do 2,5mm2</t>
  </si>
  <si>
    <t>741-UKC-A002</t>
  </si>
  <si>
    <t>492153576</t>
  </si>
  <si>
    <t>Trubka, pro instalaci na povrch, do omítky nebo pod omítku, vhodná pro montáž do dutých zdí, příček, stropů, střední mechanická odolnost (750 N/5 cm), 25/18,3 mm, tř. hořl. hmot A-C3</t>
  </si>
  <si>
    <t>ELT10.075.430</t>
  </si>
  <si>
    <t>-1727683002</t>
  </si>
  <si>
    <t>Montáž trubka plastová ohebná D přes 23 do 35 mm uložená pod omítku</t>
  </si>
  <si>
    <t>741110062</t>
  </si>
  <si>
    <t>Trubka ohebná PVC 25 pod omítkou - střední mechanická odolnost (750 N/5 cm)</t>
  </si>
  <si>
    <t>741-TRO-AV05</t>
  </si>
  <si>
    <t>-568951140</t>
  </si>
  <si>
    <t>Krabice přístrojová IP55 pro nástěnnou, nebo zapuštěnou montáž, šedá</t>
  </si>
  <si>
    <t>ELT10.548.578</t>
  </si>
  <si>
    <t>50304717</t>
  </si>
  <si>
    <t>Zásuvka venkovní, domovní vzor, pro montáž do zdiva, 16A/230V/2P+T, IP55 s odklápěcím víčkem, béžová</t>
  </si>
  <si>
    <t>ELT10.548.674</t>
  </si>
  <si>
    <t>374904253</t>
  </si>
  <si>
    <t>Montáž zásuvka chráněná v krabici šroubové připojení 2P+PE prostředí venkovní, mokré</t>
  </si>
  <si>
    <t>741313082</t>
  </si>
  <si>
    <t>-981892653</t>
  </si>
  <si>
    <t>Montáž krabice zapuštěná plastová čtyřhranná</t>
  </si>
  <si>
    <t>741112003</t>
  </si>
  <si>
    <t>Zásuvka domovní IP55, 230V/16A/2P+T, do zdiva, nebo na povrch</t>
  </si>
  <si>
    <t>741-LGR-AK04</t>
  </si>
  <si>
    <t>904845454</t>
  </si>
  <si>
    <t>1327155993</t>
  </si>
  <si>
    <t>Spínač venkovní, domovní vzor, pro montáž do zdiva, 10A/230V, IP55, béžový, řazení č.1/0So</t>
  </si>
  <si>
    <t>ELT10.548.670</t>
  </si>
  <si>
    <t>-448143427</t>
  </si>
  <si>
    <t>Montáž přepínač nástěnný 6-střídavý prostředí venkovní/mokré</t>
  </si>
  <si>
    <t>741310042</t>
  </si>
  <si>
    <t>-1813684985</t>
  </si>
  <si>
    <t>Spínač domovní IP55, 230V/10A, do zdiva, nebo na povrch, řazení č.1/0So (1)</t>
  </si>
  <si>
    <t>741-LGR-AV08</t>
  </si>
  <si>
    <t>-1988994827</t>
  </si>
  <si>
    <t>Rámeček jednonásobný pro domovní elektroinstalační přístroje, bílý</t>
  </si>
  <si>
    <t>ELT10.071.439</t>
  </si>
  <si>
    <t>Rámečky</t>
  </si>
  <si>
    <t>741-TNG-RM01</t>
  </si>
  <si>
    <t>-1980658057</t>
  </si>
  <si>
    <t xml:space="preserve">Zásuvka domovní jednonásobná s ochranným kolíkem a clonkami, 2P+PE, 250V/16A, bílá, přepěťová, s optickou signalizací </t>
  </si>
  <si>
    <t>ELA10.080.442</t>
  </si>
  <si>
    <t>1436671914</t>
  </si>
  <si>
    <t>Montáž zásuvka (polo)zapuštěná bezšroubové připojení 2P+PE dvojí zapojení - průběžná</t>
  </si>
  <si>
    <t>741313002</t>
  </si>
  <si>
    <t>Zásuvka domovní 230V jednonásobná, polozapuštěná, bílá, přepěťová, IP20, clonky</t>
  </si>
  <si>
    <t>741-TNG-ZA62</t>
  </si>
  <si>
    <t>-42404683</t>
  </si>
  <si>
    <t>Zásuvka domovní jednonásobná s ochranným kolíkem a clonkami, 2P+PE, 250V/16A, bílá</t>
  </si>
  <si>
    <t>ELT10.081.243</t>
  </si>
  <si>
    <t>354495961</t>
  </si>
  <si>
    <t>Montáž zásuvka (polo)zapuštěná šroubové připojení 2P+PE dvojí zapojení - průběžná</t>
  </si>
  <si>
    <t>741313042</t>
  </si>
  <si>
    <t>Zásuvka domovní 230V jednonásobná, polozapuštěná, bílá, IP20, clonky</t>
  </si>
  <si>
    <t>741-TNG-ZA61</t>
  </si>
  <si>
    <t>-314972140</t>
  </si>
  <si>
    <t>Přístroj spínací pro snímače pohybu, 1 relé, 2300W/AC1, 3 vodičové připojení, šroubové svorky</t>
  </si>
  <si>
    <t>ELT11.223.962</t>
  </si>
  <si>
    <t>1423636189</t>
  </si>
  <si>
    <t>Snímač automatického spínače, s rovinným snímáním, bílý, úhel pokrytí: cca 120° (1 snímací rovina)</t>
  </si>
  <si>
    <t>ELT11.223.918</t>
  </si>
  <si>
    <t>997675107</t>
  </si>
  <si>
    <t>Montáž přepínač (polo)zapuštěný šroubové připojení 6-střídavý</t>
  </si>
  <si>
    <t>741310233</t>
  </si>
  <si>
    <t>Spínač domovní automatický, pohybový, 1 relé, bílý, IP20</t>
  </si>
  <si>
    <t>741-TNG-AA40</t>
  </si>
  <si>
    <t>1001795783</t>
  </si>
  <si>
    <t>Kryt spínače kolébkového, jednoduchý, bílý</t>
  </si>
  <si>
    <t>ELT10.071.430</t>
  </si>
  <si>
    <t>1930888751</t>
  </si>
  <si>
    <t xml:space="preserve">Přístroj přepínače střídavého, 10A/250V, šroubové svorky, řazení č.6 </t>
  </si>
  <si>
    <t>ELT10.069.833</t>
  </si>
  <si>
    <t>-1427451027</t>
  </si>
  <si>
    <t>Spínač domovní č.6, bílý, IP20</t>
  </si>
  <si>
    <t>741-TNG-AA15</t>
  </si>
  <si>
    <t>1383971908</t>
  </si>
  <si>
    <t>Kryt spínače kolébkového, dvojitý, bílý</t>
  </si>
  <si>
    <t>ELT10.071.435</t>
  </si>
  <si>
    <t>-658457642</t>
  </si>
  <si>
    <t>Přístroj přepínače sériového, 10A/250V, šroubové svorky, řazení č.5</t>
  </si>
  <si>
    <t>ELT10.071.423</t>
  </si>
  <si>
    <t>2135527497</t>
  </si>
  <si>
    <t>Montáž přepínač (polo)zapuštěný šroubové připojení 5-seriový</t>
  </si>
  <si>
    <t>741310231</t>
  </si>
  <si>
    <t>Spínač domovní č.5, bílý, IP20</t>
  </si>
  <si>
    <t>741-TNG-AA13</t>
  </si>
  <si>
    <t>679381777</t>
  </si>
  <si>
    <t>Doutnavka signalizační k domovním spínačům, 400 V AC, 1 mA</t>
  </si>
  <si>
    <t>ELT10.024.717</t>
  </si>
  <si>
    <t>1183593378</t>
  </si>
  <si>
    <t>Kryt spínače kolébkového, jednoduchý, bílý, s čirým průzorem a potiskem (polohy 0 a 1)</t>
  </si>
  <si>
    <t>ELT10.071.273</t>
  </si>
  <si>
    <t>1046560120</t>
  </si>
  <si>
    <t>Přístroj spínače trojpólového, 16A/400V, šroubové svorky, řazení č.3S</t>
  </si>
  <si>
    <t>ELT10.069.809</t>
  </si>
  <si>
    <t>1330313940</t>
  </si>
  <si>
    <t>Montáž spínač tří/čtyřpólový nástěnný do 16 A prostředí normální</t>
  </si>
  <si>
    <t>741310401</t>
  </si>
  <si>
    <t>Spínač domovní č.3S, bílý, IP20</t>
  </si>
  <si>
    <t>741-TNG-AA10</t>
  </si>
  <si>
    <t>1063231003</t>
  </si>
  <si>
    <t>-1911021455</t>
  </si>
  <si>
    <t>Přístroj spínače zapínacího se svorkou N, 10A/250V, šroubové svorky, řazení č.1/0So</t>
  </si>
  <si>
    <t>ELT10.072.639</t>
  </si>
  <si>
    <t>1816661773</t>
  </si>
  <si>
    <t>Montáž ovladač (polo)zapuštěný šroubové připojení 1/0-tlačítkový zapínací</t>
  </si>
  <si>
    <t>741310212</t>
  </si>
  <si>
    <t>Spínač domovní č.1/0, bílý, IP20</t>
  </si>
  <si>
    <t>741-TNG-AA07</t>
  </si>
  <si>
    <t>-138109162</t>
  </si>
  <si>
    <t>-1316624986</t>
  </si>
  <si>
    <t>Přístroj spínače jednopólového, 10A/250V, šroubové svorky, řazení č.1</t>
  </si>
  <si>
    <t>ELT10.071.422</t>
  </si>
  <si>
    <t>1365841073</t>
  </si>
  <si>
    <t>Montáž vypínač (polo)zapuštěný šroubové připojení 1-jednopólový</t>
  </si>
  <si>
    <t>741310201</t>
  </si>
  <si>
    <t>Spínač domovní č.1, bílý, IP20</t>
  </si>
  <si>
    <t>741-TNG-AA05</t>
  </si>
  <si>
    <t>-640867568</t>
  </si>
  <si>
    <t>Zemnící svorka pro připojení vodovodní baterie na plastové potrubí, podložka pro připojení vodiče do 2,5-4mm2, matice na potrubí ze závitem Js 1/2"</t>
  </si>
  <si>
    <t>ELT10.074.693</t>
  </si>
  <si>
    <t>-1144885529</t>
  </si>
  <si>
    <t>53324859</t>
  </si>
  <si>
    <t>Montáž svorka hromosvodná na potrubí D do 200 mm se zhotovením</t>
  </si>
  <si>
    <t>741420031</t>
  </si>
  <si>
    <t>Zemnící svorka pro připojení vodovodní baterie na plastovém potrubí</t>
  </si>
  <si>
    <t>741-PCU-AA05</t>
  </si>
  <si>
    <t>736545584</t>
  </si>
  <si>
    <t>Vodič H07V-K 25 Z/ZL (CYA 25 zlž)</t>
  </si>
  <si>
    <t>ELT10.050.258</t>
  </si>
  <si>
    <t>-816335821</t>
  </si>
  <si>
    <t>Montáž vodič Cu izolovaný plný a laněný s PVC pláštěm žíla 25-35 mm2 pevně (CY, CHAH-R(V))</t>
  </si>
  <si>
    <t>741120303</t>
  </si>
  <si>
    <t>CYA 25 zžl - pospojení</t>
  </si>
  <si>
    <t>741-PCA-AA25</t>
  </si>
  <si>
    <t>-2135120200</t>
  </si>
  <si>
    <t>Vodič H07V-K 4 Z/ZL (CYA 4 zlž)</t>
  </si>
  <si>
    <t>ELT10.049.501</t>
  </si>
  <si>
    <t>798908987</t>
  </si>
  <si>
    <t>CYA 4 zžl - pospojení</t>
  </si>
  <si>
    <t>741-PCA-AA04</t>
  </si>
  <si>
    <t>-360787657</t>
  </si>
  <si>
    <t>Víčko pro zakrytí krabic s roztečí uchycení 60 mm pomocí upevňovacích šroubků,  D84, H3 mm, PC, A1-F, bílé</t>
  </si>
  <si>
    <t>ELT10.028.172</t>
  </si>
  <si>
    <t>-1305711740</t>
  </si>
  <si>
    <t>Svorkovnice krabicová 400V do univerzálních rozvodných a přístrojových krabic s roztečí uchycení 60 mm, PA, A1-F, čtyři oddělená pole pro spojení až tří vodičů do průřezu 4 mm2</t>
  </si>
  <si>
    <t>ELT10.074.569</t>
  </si>
  <si>
    <t>1607426614</t>
  </si>
  <si>
    <t>Krabice univerzální do dutých stěn, D76, H45 mm, PP, A1-F, vzduchotěsná</t>
  </si>
  <si>
    <t>ELT10.854.074</t>
  </si>
  <si>
    <t>-300642808</t>
  </si>
  <si>
    <t>Hodinová zúčtovací sazba sádrokartonář</t>
  </si>
  <si>
    <t>HZS2171</t>
  </si>
  <si>
    <t>1178401708</t>
  </si>
  <si>
    <t>Montáž krabice zapuštěná plastová kruhová pro sádrokartonové příčky</t>
  </si>
  <si>
    <t>741112002</t>
  </si>
  <si>
    <t>Krabice rozvodná KR68 do dutých stěn</t>
  </si>
  <si>
    <t>741-KRA-AB25</t>
  </si>
  <si>
    <t>-358695625</t>
  </si>
  <si>
    <t>520987905</t>
  </si>
  <si>
    <t>-1248583640</t>
  </si>
  <si>
    <t>Krabice přístrojová KP68 do dutých stěn</t>
  </si>
  <si>
    <t>741-KRA-AB05</t>
  </si>
  <si>
    <t>1603092621</t>
  </si>
  <si>
    <t>Protipožární tmel na bázi akrylátu, jednosložkový, těsnící, 310 ml, bílý, třída reakce na oheň B-s1,d0</t>
  </si>
  <si>
    <t>PVL1338700</t>
  </si>
  <si>
    <t>2134323628</t>
  </si>
  <si>
    <t>Deska izolační z minerální vlny, lehká, 600x1000x160 mm</t>
  </si>
  <si>
    <t>PVLPP537070</t>
  </si>
  <si>
    <t>1010477329</t>
  </si>
  <si>
    <t>Montáž se zhotovením přepážka z desek nebo omítek do 150 mm ve stěně</t>
  </si>
  <si>
    <t>749212221</t>
  </si>
  <si>
    <t>Požární ucpávky</t>
  </si>
  <si>
    <t>741-FIR-PU05</t>
  </si>
  <si>
    <t>1952706677</t>
  </si>
  <si>
    <t>Kabel CYKY-J 4x70 (4B)</t>
  </si>
  <si>
    <t>EMSELKASL0422564</t>
  </si>
  <si>
    <t>1730831028</t>
  </si>
  <si>
    <t>Montáž kabel Cu plný kulatý žíla 3x50+35 až 95+50 mm2 uložený pevně (CYKY)</t>
  </si>
  <si>
    <t>741122632</t>
  </si>
  <si>
    <t>Kabel CYKY-J 4x70 (4B) - pevně</t>
  </si>
  <si>
    <t>741-CYK-PC61</t>
  </si>
  <si>
    <t>503726071</t>
  </si>
  <si>
    <t>Kabel CYKY-J 4x50 (4B)</t>
  </si>
  <si>
    <t>EMSELKASL0422563</t>
  </si>
  <si>
    <t>940250650</t>
  </si>
  <si>
    <t>Montáž kabel Cu plný kulatý žíla 3x50+35 až 95+50 mm2 uložený volně (CYKY)</t>
  </si>
  <si>
    <t>741122226</t>
  </si>
  <si>
    <t>Kabel CYKY-J 4x50 (4B) - pevně</t>
  </si>
  <si>
    <t>741-CYK-PC50</t>
  </si>
  <si>
    <t>1052521013</t>
  </si>
  <si>
    <t>Kabel CYKY-J 5x2,5 (5C)</t>
  </si>
  <si>
    <t>ELT10.048.403</t>
  </si>
  <si>
    <t>390341646</t>
  </si>
  <si>
    <t>Montáž kabel Cu bez ukončení uložený pod omítku plný kulatý 5x1,5 až 2,5 mm2 (CYKY)</t>
  </si>
  <si>
    <t>741122031</t>
  </si>
  <si>
    <t>Kabel CYKY-J 5x2,5 (5C) - pod omítkou</t>
  </si>
  <si>
    <t>741-CYK-ME10</t>
  </si>
  <si>
    <t>-1494732252</t>
  </si>
  <si>
    <t>Kabel CYKY-J 5x1,5 (5C)</t>
  </si>
  <si>
    <t>ELT10.048.243</t>
  </si>
  <si>
    <t>129850834</t>
  </si>
  <si>
    <t>Kabel CYKY-J 5x1,5 (5C) - pod omítkou</t>
  </si>
  <si>
    <t>741-CYK-ME05</t>
  </si>
  <si>
    <t>-519875971</t>
  </si>
  <si>
    <t>Kabel CYKY-J 4x16 (4B)</t>
  </si>
  <si>
    <t>ELT10.048.484</t>
  </si>
  <si>
    <t>1210350780</t>
  </si>
  <si>
    <t>Montáž kabel Cu bez ukončení uložený pod omítku plný kulatý 4x16 až 25 mm2 (CYKY)</t>
  </si>
  <si>
    <t>741122025</t>
  </si>
  <si>
    <t>Kabel CYKY-J 4x16 (4B) - pod omítkou</t>
  </si>
  <si>
    <t>741-CYK-MC35</t>
  </si>
  <si>
    <t>137950791</t>
  </si>
  <si>
    <t>Kabel CYKY-J 4x10 (4B)</t>
  </si>
  <si>
    <t>ELT10.048.218</t>
  </si>
  <si>
    <t>-1005543798</t>
  </si>
  <si>
    <t>Montáž kabel Cu bez ukončení uložený pod omítku plný kulatý 4x10 mm2 (CYKY)</t>
  </si>
  <si>
    <t>741122024</t>
  </si>
  <si>
    <t>Kabel CYKY-J 4x10 (4B) - pod omítkou</t>
  </si>
  <si>
    <t>741-CYK-MC30</t>
  </si>
  <si>
    <t>122484949</t>
  </si>
  <si>
    <t>Kabel CYKY-J 3x2,5 (3C)</t>
  </si>
  <si>
    <t>ELT10.048.482</t>
  </si>
  <si>
    <t>-2124533631</t>
  </si>
  <si>
    <t>Montáž kabel Cu bez ukončení uložený pod omítku plný kulatý 3x2,5 až 6 mm2 (CYKY)</t>
  </si>
  <si>
    <t>741122016</t>
  </si>
  <si>
    <t>Kabel CYKY-J 3x2,5 (3C) - pod omítkou</t>
  </si>
  <si>
    <t>741-CYK-MB10</t>
  </si>
  <si>
    <t>-1924552357</t>
  </si>
  <si>
    <t>Kabel CYKY-J 3x1,5 (3C)</t>
  </si>
  <si>
    <t>ELT10.051.448</t>
  </si>
  <si>
    <t>-1089595296</t>
  </si>
  <si>
    <t>Montáž kabel Cu bez ukončení uložený pod omítku plný kulatý 3x1,5 mm2 (CYKY)</t>
  </si>
  <si>
    <t>741122015</t>
  </si>
  <si>
    <t>Kabel CYKY-J 3x1,5 (3C) - pod omítkou</t>
  </si>
  <si>
    <t>741-CYK-MB05</t>
  </si>
  <si>
    <t>33100347</t>
  </si>
  <si>
    <t>Kabel CYKY-O 3x1,5 (3A)</t>
  </si>
  <si>
    <t>ELT10.048.186</t>
  </si>
  <si>
    <t>-1648965177</t>
  </si>
  <si>
    <t>Kabel CYKY-O 3x1,5 (3C) - pod omítkou</t>
  </si>
  <si>
    <t>741-CYK-MA15</t>
  </si>
  <si>
    <t>907482771</t>
  </si>
  <si>
    <t>Kabel silový s malým množstvím uvolněného tepla v případě požáru a se zachováním funkčnosti kabelové trasy při požáru podle ČSN 73 0895, STN 92 0205 - P60-R PS60 B2 3Ox1,5 (3A)</t>
  </si>
  <si>
    <t>JNCELKAVB0575968</t>
  </si>
  <si>
    <t>1327181887</t>
  </si>
  <si>
    <t>Montáž kabel Cu plný kulatý žíla 3x1,5 až 6 mm2 uložený pevně (CYKY)</t>
  </si>
  <si>
    <t>741122611</t>
  </si>
  <si>
    <t>Požárně odolný kabel funkční při požáru 3x1,5 (3A) pod omítku</t>
  </si>
  <si>
    <t>741-PRD-PA15</t>
  </si>
  <si>
    <t>-386071434</t>
  </si>
  <si>
    <t>Svítidlo interiérové, přisazené, se zdrojem LED, 58W/ 5200 + 2560 lm / 3000K, základna ocelový plech, stínítko opálový polykarbonát, D500 x 85 mm, IP54, tř.ochr.1</t>
  </si>
  <si>
    <t>OSPAIUER4879</t>
  </si>
  <si>
    <t>131443419</t>
  </si>
  <si>
    <t>Montáž svítidlo žárovkové průmyslové stropní přisazené 1 zdroj bez koše</t>
  </si>
  <si>
    <t>741370101</t>
  </si>
  <si>
    <t>D - Svítidlo interiérové, přisazené, se zdrojem LED 58W, IP54, TŘ.OCHR. I</t>
  </si>
  <si>
    <t>741-OSP-AKTO</t>
  </si>
  <si>
    <t>-1678549918</t>
  </si>
  <si>
    <t>OSM53734</t>
  </si>
  <si>
    <t>1065994910</t>
  </si>
  <si>
    <t>Montáž svítidlo LED bytové přisazené nástěnné panelové do 0,09 m2</t>
  </si>
  <si>
    <t>741372021</t>
  </si>
  <si>
    <t>H - Svítidlo interiérové, přisazené, se zdrojem LED, 15W/4000K, IP54</t>
  </si>
  <si>
    <t>741-OSM-9945</t>
  </si>
  <si>
    <t>1233926615</t>
  </si>
  <si>
    <t>Světelný zdroj LED s paticí E27, 13W/230V, 1521 lumen, 4000K, 15000 hod, průměr 60mm, délka 115 mm</t>
  </si>
  <si>
    <t>AMR593216</t>
  </si>
  <si>
    <t>1306610257</t>
  </si>
  <si>
    <t>Venkovní kruhové hliníkové svítidlo přisazené, s opálovým difuzorem z polykarbonátu, barva stříbrnošedá, 2x E27/max 18W,  IP54, D=300mm, H=85mm</t>
  </si>
  <si>
    <t>RENR10362</t>
  </si>
  <si>
    <t>1065043213</t>
  </si>
  <si>
    <t>Montáž svítidlo žárovkové průmyslové stropní přisazené 2 zdroje bez koše</t>
  </si>
  <si>
    <t>741370103</t>
  </si>
  <si>
    <t>T - Svítidlo venkovní 2xE27 max. 18W, IP54, stříbrnošedé</t>
  </si>
  <si>
    <t>741-RND-SN01</t>
  </si>
  <si>
    <t>775645666</t>
  </si>
  <si>
    <t>Světelný zdroj - zářivka kompaktní, patice G24q-1, 13W/827, délka 130mm, průměr 27mm</t>
  </si>
  <si>
    <t>PVLOIOUIB</t>
  </si>
  <si>
    <t>-158785843</t>
  </si>
  <si>
    <t>Zářivkové svítidlo přisazené, kovová montura, průměr 240mm, zdroj PL-C 13W 4pin, patice G24q-1, držení stínítka sklapovací držáky, kovový límec, IP41, D=240mm, H=190mm</t>
  </si>
  <si>
    <t>OSM43786</t>
  </si>
  <si>
    <t>-657564865</t>
  </si>
  <si>
    <t>L - Svítidlo interiérové, přisazené, se zdrojem 13W, G24q-1</t>
  </si>
  <si>
    <t>741-OSP-AKTQ</t>
  </si>
  <si>
    <t>-202935260</t>
  </si>
  <si>
    <t>OSM51420</t>
  </si>
  <si>
    <t>1698398659</t>
  </si>
  <si>
    <t>S - Svítidlo interiérové, přisazené, se zdrojem LED 21W, IP44, TŘ.OCHR. II</t>
  </si>
  <si>
    <t>741-OSM-1420</t>
  </si>
  <si>
    <t>-837421031</t>
  </si>
  <si>
    <t>OSM51309</t>
  </si>
  <si>
    <t>675464506</t>
  </si>
  <si>
    <t>Montáž svítidlo LED bytové přisazené nástěnné panelové do 0,36 m2</t>
  </si>
  <si>
    <t>741372022</t>
  </si>
  <si>
    <t>R - Svítidlo interiérové, přisazené, se zdrojem LED, 20W/3000K, IP44</t>
  </si>
  <si>
    <t>741-OSM-1309</t>
  </si>
  <si>
    <t>-1024649837</t>
  </si>
  <si>
    <t>Svítidlo přisazené, se zdrojem LED, 53W/5725lm/4000K, základna ocelový plech, opálový kryt, 1265 x 210 x 60 mm (D x Š x V), IP54, tř.ochr.1</t>
  </si>
  <si>
    <t>ELKGOOD53-4000A</t>
  </si>
  <si>
    <t>-1138718902</t>
  </si>
  <si>
    <t>Montáž svítidlo zářivkové průmyslové stropní přisazené 1 zdroj s krytem</t>
  </si>
  <si>
    <t>741371102</t>
  </si>
  <si>
    <t>P - Svítidlo přisazené, se zdrojem LED 53W, IP54, TŘ.OCHR.I</t>
  </si>
  <si>
    <t>741-ELK-AD10</t>
  </si>
  <si>
    <t>1204277370</t>
  </si>
  <si>
    <t>Přídavný kontak spínací, 3A/240V/AC15, 0,27A/240V/DC13</t>
  </si>
  <si>
    <t>ELAGW74201</t>
  </si>
  <si>
    <t>-424846386</t>
  </si>
  <si>
    <t>Tlačítkový spínač v krabici se sklem a dvěma kontaktními jednotkami v dodávce (1x NC + 1x NO), možnost až 4 kontakty, IP55, RAL 3000, 120 x 120 x 50 mm</t>
  </si>
  <si>
    <t>ELAGW42201</t>
  </si>
  <si>
    <t>1510572400</t>
  </si>
  <si>
    <t>Montáž ovladač tlačítkový vestavný s aretací se zapojením vodičů</t>
  </si>
  <si>
    <t>741330302</t>
  </si>
  <si>
    <t>Tlačítko TOTAL STOP, IP55</t>
  </si>
  <si>
    <t>741-ELI-AP05</t>
  </si>
  <si>
    <t>-1628632945</t>
  </si>
  <si>
    <t>Trubkové závěsy délky 500 mm pro montáž nouzového svítidla na strop</t>
  </si>
  <si>
    <t>BEG19381</t>
  </si>
  <si>
    <t>-1406453203</t>
  </si>
  <si>
    <t>LED nouz.svítidlo s hliníkovým rámečkem, SA, 1 hod, stropní, oboustranné, s konzolou, autotest, IP42, 3,5W, 115 lm/SA, 192 lm/SE, vč. piktogramu, rozměry 235x166x36mm (šířka x výška x hloubka)</t>
  </si>
  <si>
    <t>BEG19303</t>
  </si>
  <si>
    <t>1150113352</t>
  </si>
  <si>
    <t>Montáž svítidlo LED bytové přisazené stropní panelové do 0,09 m2</t>
  </si>
  <si>
    <t>741372061</t>
  </si>
  <si>
    <t>N2 - Svítidlo LED NOUZOVÉ AUTONOMNÍ, oboustranné, 1x3,5W, IP42, 20m</t>
  </si>
  <si>
    <t>741-BEG-IN10</t>
  </si>
  <si>
    <t>-1356584519</t>
  </si>
  <si>
    <t>LED nouz.svítidlo s hliníkovým rámečkem, SA, 1 hod, nástěnné, jednostranné, autotest, IP42, 2,6W, 58 lm/SA, 96 lm/SE, vč. piktogramu, rozměry 235x135x38mm (šířka x výška x hloubka)</t>
  </si>
  <si>
    <t>EMSELSVNO0676931</t>
  </si>
  <si>
    <t>1075147751</t>
  </si>
  <si>
    <t>N1 - Svítidlo LED NOUZOVÉ AUTONOMNÍ, přisazené, 1x2,6W, IP42, 20m</t>
  </si>
  <si>
    <t>741-BEG-IN05</t>
  </si>
  <si>
    <t xml:space="preserve">    HZS-REV-AA01 - Vyhotovení výchozí revize</t>
  </si>
  <si>
    <t xml:space="preserve">    46-M-RYH-CH25 - Vysekání rýhy do zděného zdiva šíře 5cm, hloubky 5cm</t>
  </si>
  <si>
    <t xml:space="preserve">    21-M-REP-PS61 - RE2 - Elektroměrový rozváděč do 160A, nepřímé měření, do výklenku, dvousazba</t>
  </si>
  <si>
    <t xml:space="preserve">    21-M-REP-PP21 - RE1 - Elektroměrový rozváděče do 63A do výklenku, dvousazba</t>
  </si>
  <si>
    <t xml:space="preserve">    HEN-SKR-0RTČ - RTČ - Doplnění výzbroje pro vypínání TOTAL STOP</t>
  </si>
  <si>
    <t xml:space="preserve">    HEN-SKR-0003 - RS3 - Rozváděč 3NP</t>
  </si>
  <si>
    <t xml:space="preserve">    749-SME-AA02 - Ventilátor (zapojení zařízení bez dodávky ventilátoru)</t>
  </si>
  <si>
    <t xml:space="preserve">    741-UKC-A055 - Ukončení vodiče Cu, Al do 70mm2</t>
  </si>
  <si>
    <t xml:space="preserve">    741-UKC-A050 - Ukončení vodiče Cu, Al do 50mm2</t>
  </si>
  <si>
    <t xml:space="preserve">    741-UKC-A025 - Ukončení vodiče Cu, Al do 25mm2</t>
  </si>
  <si>
    <t xml:space="preserve">    741-UKC-A016 - Ukončení vodiče Cu, Al do 16mm2</t>
  </si>
  <si>
    <t xml:space="preserve">    741-UKC-A010 - Ukončení vodiče Cu, Al do 10mm2</t>
  </si>
  <si>
    <t xml:space="preserve">    741-UKC-A004 - Ukončení vodiče Cu, Al do 4mm2</t>
  </si>
  <si>
    <t xml:space="preserve">    741-UKC-A002 - Ukončení vodiče Cu, Al do 2,5mm2</t>
  </si>
  <si>
    <t xml:space="preserve">    741-TRO-AV05 - Trubka ohebná PVC 25 pod omítkou - střední mechanická odolnost (750 N/5 cm)</t>
  </si>
  <si>
    <t xml:space="preserve">    741-LGR-AK04 - Zásuvka domovní IP55, 230V/16A/2P+T, do zdiva, nebo na povrch</t>
  </si>
  <si>
    <t xml:space="preserve">    741-LGR-AV08 - Spínač domovní IP55, 230V/10A, do zdiva, nebo na povrch, řazení č.1/0So (1)</t>
  </si>
  <si>
    <t xml:space="preserve">    741-TNG-RM01 - Rámečky</t>
  </si>
  <si>
    <t xml:space="preserve">    741-TNG-ZA62 - Zásuvka domovní 230V jednonásobná, polozapuštěná, bílá, přepěťová, IP20, clonky</t>
  </si>
  <si>
    <t xml:space="preserve">    741-TNG-ZA61 - Zásuvka domovní 230V jednonásobná, polozapuštěná, bílá, IP20, clonky</t>
  </si>
  <si>
    <t xml:space="preserve">    741-TNG-AA40 - Spínač domovní automatický, pohybový, 1 relé, bílý, IP20</t>
  </si>
  <si>
    <t xml:space="preserve">    741-TNG-AA15 - Spínač domovní č.6, bílý, IP20</t>
  </si>
  <si>
    <t xml:space="preserve">    741-TNG-AA13 - Spínač domovní č.5, bílý, IP20</t>
  </si>
  <si>
    <t xml:space="preserve">    741-TNG-AA10 - Spínač domovní č.3S, bílý, IP20</t>
  </si>
  <si>
    <t xml:space="preserve">    741-TNG-AA07 - Spínač domovní č.1/0, bílý, IP20</t>
  </si>
  <si>
    <t xml:space="preserve">    741-TNG-AA05 - Spínač domovní č.1, bílý, IP20</t>
  </si>
  <si>
    <t xml:space="preserve">    741-PCU-AA05 - Zemnící svorka pro připojení vodovodní baterie na plastovém potrubí</t>
  </si>
  <si>
    <t xml:space="preserve">    741-PCA-AA25 - CYA 25 zžl - pospojení</t>
  </si>
  <si>
    <t xml:space="preserve">    741-PCA-AA04 - CYA 4 zžl - pospojení</t>
  </si>
  <si>
    <t xml:space="preserve">    741-KRA-AB25 - Krabice rozvodná KR68 do dutých stěn</t>
  </si>
  <si>
    <t xml:space="preserve">    741-KRA-AB05 - Krabice přístrojová KP68 do dutých stěn</t>
  </si>
  <si>
    <t xml:space="preserve">    741-FIR-PU05 - Požární ucpávky</t>
  </si>
  <si>
    <t xml:space="preserve">    741-CYK-PC61 - Kabel CYKY-J 4x70 (4B) - pevně</t>
  </si>
  <si>
    <t xml:space="preserve">    741-CYK-PC50 - Kabel CYKY-J 4x50 (4B) - pevně</t>
  </si>
  <si>
    <t xml:space="preserve">    741-CYK-ME10 - Kabel CYKY-J 5x2,5 (5C) - pod omítkou</t>
  </si>
  <si>
    <t xml:space="preserve">    741-CYK-ME05 - Kabel CYKY-J 5x1,5 (5C) - pod omítkou</t>
  </si>
  <si>
    <t xml:space="preserve">    741-CYK-MC35 - Kabel CYKY-J 4x16 (4B) - pod omítkou</t>
  </si>
  <si>
    <t xml:space="preserve">    741-CYK-MC30 - Kabel CYKY-J 4x10 (4B) - pod omítkou</t>
  </si>
  <si>
    <t xml:space="preserve">    741-CYK-MB10 - Kabel CYKY-J 3x2,5 (3C) - pod omítkou</t>
  </si>
  <si>
    <t xml:space="preserve">    741-CYK-MB05 - Kabel CYKY-J 3x1,5 (3C) - pod omítkou</t>
  </si>
  <si>
    <t xml:space="preserve">    741-CYK-MA15 - Kabel CYKY-O 3x1,5 (3C) - pod omítkou</t>
  </si>
  <si>
    <t xml:space="preserve">    741-PRD-PA15 - Požárně odolný kabel funkční při požáru 3x1,5 (3A) pod omítku</t>
  </si>
  <si>
    <t xml:space="preserve">    741-OSP-AKTO - D - Svítidlo interiérové, přisazené, se zdrojem LED 58W, IP54, TŘ.OCHR. I</t>
  </si>
  <si>
    <t xml:space="preserve">    741-OSM-9945 - H - Svítidlo interiérové, přisazené, se zdrojem LED, 15W/4000K, IP54</t>
  </si>
  <si>
    <t xml:space="preserve">    741-RND-SN01 - T - Svítidlo venkovní 2xE27 max. 18W, IP54, stříbrnošedé</t>
  </si>
  <si>
    <t xml:space="preserve">    741-OSP-AKTQ - L - Svítidlo interiérové, přisazené, se zdrojem 13W, G24q-1</t>
  </si>
  <si>
    <t xml:space="preserve">    741-OSM-1420 - S - Svítidlo interiérové, přisazené, se zdrojem LED 21W, IP44, TŘ.OCHR. II</t>
  </si>
  <si>
    <t xml:space="preserve">    741-OSM-1309 - R - Svítidlo interiérové, přisazené, se zdrojem LED, 20W/3000K, IP44</t>
  </si>
  <si>
    <t xml:space="preserve">    741-ELK-AD10 - P - Svítidlo přisazené, se zdrojem LED 53W, IP54, TŘ.OCHR.I</t>
  </si>
  <si>
    <t xml:space="preserve">    741-ELI-AP05 - Tlačítko TOTAL STOP, IP55</t>
  </si>
  <si>
    <t xml:space="preserve">    741-BEG-IN10 - N2 - Svítidlo LED NOUZOVÉ AUTONOMNÍ, oboustranné, 1x3,5W, IP42, 20m</t>
  </si>
  <si>
    <t xml:space="preserve">    741-BEG-IN05 - N1 - Svítidlo LED NOUZOVÉ AUTONOMNÍ, přisazené, 1x2,6W, IP42, 20m</t>
  </si>
  <si>
    <t>část Elektroinstalace - vnitřní silnoproud</t>
  </si>
  <si>
    <t>{861690ef-a057-45da-864a-dd319525c0d9}</t>
  </si>
  <si>
    <t>{342a5971-c855-4153-b6f6-c0317e8986fd}</t>
  </si>
  <si>
    <t>část Elektroinstalace - vnitřní slaboproud</t>
  </si>
  <si>
    <t xml:space="preserve">    741-DTK-VA57 - Datové rozvody - Kabel datový cat. 5e FTP, stíněný, volně</t>
  </si>
  <si>
    <t xml:space="preserve">    741-SLR-TG02 - Datové rozvody - Zásuvka DATOVÁ MODULÁRNÍ 45x45, 2xRJ45 cat. 5e polozapuštěná</t>
  </si>
  <si>
    <t xml:space="preserve">    22-M-SKS-AP-10 - Datové rozvody - WI-FI- Access point</t>
  </si>
  <si>
    <t xml:space="preserve">    741-CB1-VA10 - STA - Kabel koaxiální 75 Ω, vnitřní, volně</t>
  </si>
  <si>
    <t xml:space="preserve">    741-TNG-TV05 - STA - Zásuvka TV+R+SAT, koncová, bílá</t>
  </si>
  <si>
    <t xml:space="preserve">    22-M-STA-AB50 - STA - Sestava společné televizní antény</t>
  </si>
  <si>
    <t xml:space="preserve">    22-M-UKC-AV10 - STA - F konektor pro koaxiální kabely do průměru 7mm</t>
  </si>
  <si>
    <t xml:space="preserve">    741-DTK-VA56 - Vstupní systém - AUDIO / VIDEO - Kabel datový cat. 5e FTP, stíněný, volně</t>
  </si>
  <si>
    <t xml:space="preserve">    741-JST-VA10 - Vstupní systém - AUDIO / VIDEO - Kabel JY(St)Y 4x2x0,8 volně</t>
  </si>
  <si>
    <t xml:space="preserve">    741-DTK-VJ01 - EZS - Kabely pro sběrnicový systém, volně</t>
  </si>
  <si>
    <t xml:space="preserve">    741-KRA-AA05 - Krabice přístrojová KP68 do zdiva</t>
  </si>
  <si>
    <t xml:space="preserve">    741-KRA-AA25 - Krabice rozvodná KR68 do zdiva</t>
  </si>
  <si>
    <t xml:space="preserve">    741-SDL-ST10 - Označení kabelu štítkem</t>
  </si>
  <si>
    <t xml:space="preserve">    741-SDL-ZT30 - Zatahování kabelů do trubek, kanálů a lišt</t>
  </si>
  <si>
    <t xml:space="preserve">    741-TRO-AV04 - Trubka ohebná PVC 20 pod omítkou - střední mechanická odolnost (750 N/5 cm)</t>
  </si>
  <si>
    <t xml:space="preserve">    22-M-ALC-AN05 - Vstupní systém - AUDIO / VIDEO - Periferie</t>
  </si>
  <si>
    <t xml:space="preserve">    22-M-JBL-J106 - EZS - Sestava sběrnicového sytému</t>
  </si>
  <si>
    <t xml:space="preserve">    22-M-SKS-RC10 - Datové rozvody - Rozváděč datový</t>
  </si>
  <si>
    <t xml:space="preserve">    46-M-KAP-KP68 - Vysekání kapsy do zděného zdiva, velikosti 7x7x5 cm</t>
  </si>
  <si>
    <t xml:space="preserve">    HZS-ITP-AA01 - Nastavení systému, oživení a uvedení do provozu</t>
  </si>
  <si>
    <t xml:space="preserve">    HZS-KOS-AA01 - Koordinace profesí, příprava stavby</t>
  </si>
  <si>
    <t>741-DTK-VA57</t>
  </si>
  <si>
    <t>Datové rozvody - Kabel datový cat. 5e FTP, stíněný, volně</t>
  </si>
  <si>
    <t>741124701</t>
  </si>
  <si>
    <t>Montáž kabel Cu stíněný ovládací žíly 2 až 19x0,8 mm2 uložený volně (JYTY)</t>
  </si>
  <si>
    <t>1683774952</t>
  </si>
  <si>
    <t>STNART00741</t>
  </si>
  <si>
    <t>Kabel datový, metalický, stíněný, šedý, pro horizontální rozvody strukturované kabeláže, cat. 5e, FTP, průměr vodiče 0,57 mm, průměr kabelu 6,3 mm, izolace polyetylen, vnější plášť PVC</t>
  </si>
  <si>
    <t>-568897101</t>
  </si>
  <si>
    <t>741-SLR-TG02</t>
  </si>
  <si>
    <t>Datové rozvody - Zásuvka DATOVÁ MODULÁRNÍ 45x45, 2xRJ45 cat. 5e polozapuštěná</t>
  </si>
  <si>
    <t>741313471</t>
  </si>
  <si>
    <t>Montáž zásuvka vícepólová s krytem bez zapojení vodičů</t>
  </si>
  <si>
    <t>-724902830</t>
  </si>
  <si>
    <t>741134031</t>
  </si>
  <si>
    <t>Ukončení kabelů formami pro počet žil do 5x2</t>
  </si>
  <si>
    <t>297572000</t>
  </si>
  <si>
    <t>INT23100203</t>
  </si>
  <si>
    <t>Datová zásuvka modulární 45x45, modul přímý pro 2 keystony, RAL 9003, vyměnitelné popisové pole, protiprachová krytka s pružinou</t>
  </si>
  <si>
    <t>1130691658</t>
  </si>
  <si>
    <t>PVL9823221</t>
  </si>
  <si>
    <t>Samořezný keystone RJ45 CAT 5e</t>
  </si>
  <si>
    <t>1788395275</t>
  </si>
  <si>
    <t>ELT10.642.969</t>
  </si>
  <si>
    <t>Adaptér pro přístroje MODUL 45x45</t>
  </si>
  <si>
    <t>-960188514</t>
  </si>
  <si>
    <t>ELT10.074.097</t>
  </si>
  <si>
    <t>Kryt přístroje pro MODUL 45x45, bílý</t>
  </si>
  <si>
    <t>513112917</t>
  </si>
  <si>
    <t>22-M-SKS-AP-10</t>
  </si>
  <si>
    <t>Datové rozvody - WI-FI- Access point</t>
  </si>
  <si>
    <t>220490022</t>
  </si>
  <si>
    <t>Montáž telefonního přístroje stolního MB</t>
  </si>
  <si>
    <t>2010949568</t>
  </si>
  <si>
    <t>INT75011808</t>
  </si>
  <si>
    <t>WiFi AccessPoint  2,4G/5G 802.11a/b/g/n/ac, včetně napájecího adaptéru 230V</t>
  </si>
  <si>
    <t>825324559</t>
  </si>
  <si>
    <t>741-CB1-VA10</t>
  </si>
  <si>
    <t>STA - Kabel koaxiální 75 Ω, vnitřní, volně</t>
  </si>
  <si>
    <t>1880916108</t>
  </si>
  <si>
    <t>STNART06447</t>
  </si>
  <si>
    <t>1749163994</t>
  </si>
  <si>
    <t>741-TNG-TV05</t>
  </si>
  <si>
    <t>STA - Zásuvka TV+R+SAT, koncová, bílá</t>
  </si>
  <si>
    <t>-1465087427</t>
  </si>
  <si>
    <t>878392569</t>
  </si>
  <si>
    <t>ELT10.081.216</t>
  </si>
  <si>
    <t>Přístroj zásuvky anténní televizní, rozhlasové a satelitní - koncová, odbočovací útlum 2 dB, 75 Ohm, konektor F</t>
  </si>
  <si>
    <t>1333274342</t>
  </si>
  <si>
    <t>ELT10.079.851</t>
  </si>
  <si>
    <t>Kryt zásuvky anténní s vylamovacím otvorem TV+R+SAT, bílý</t>
  </si>
  <si>
    <t>1553276888</t>
  </si>
  <si>
    <t>22-M-STA-AB50</t>
  </si>
  <si>
    <t>STA - Sestava společné televizní antény</t>
  </si>
  <si>
    <t>220370421</t>
  </si>
  <si>
    <t>Montáž jednotky zesilovače 100 W</t>
  </si>
  <si>
    <t>-1679882184</t>
  </si>
  <si>
    <t>PVLUTZERBF7D</t>
  </si>
  <si>
    <t>Multipřepínač 13/24 pro rozvod signálu ze 2 satelitních pozic až pro 24 účastníků, včetně pozemních digitálních rádiových a televizních programů</t>
  </si>
  <si>
    <t>-1673293364</t>
  </si>
  <si>
    <t>PVL7180101-SL1-RS03</t>
  </si>
  <si>
    <t>Skříň rozváděče kompletní, do zdiva, 550x1150x275, IP55/IP20, bez krycích rámečků, včetně montážní desky a ostatního příslušenství</t>
  </si>
  <si>
    <t>-121585502</t>
  </si>
  <si>
    <t>22-M-UKC-AV10</t>
  </si>
  <si>
    <t>STA - F konektor pro koaxiální kabely do průměru 7mm</t>
  </si>
  <si>
    <t>220300642</t>
  </si>
  <si>
    <t>Ukončení kabelu koaxiálního pro anténní svody průměru do 10 mm</t>
  </si>
  <si>
    <t>1863062926</t>
  </si>
  <si>
    <t>STNART01385</t>
  </si>
  <si>
    <t>Šroubovací F konektor pro koaxiální kabely o průměru do 7mm, 75 Ω, kovové provedení</t>
  </si>
  <si>
    <t>1873095287</t>
  </si>
  <si>
    <t>741-DTK-VA56</t>
  </si>
  <si>
    <t>Vstupní systém - AUDIO / VIDEO - Kabel datový cat. 5e FTP, stíněný, volně</t>
  </si>
  <si>
    <t>-1430314058</t>
  </si>
  <si>
    <t>1210872430</t>
  </si>
  <si>
    <t>741-JST-VA10</t>
  </si>
  <si>
    <t>Vstupní systém - AUDIO / VIDEO - Kabel JY(St)Y 4x2x0,8 volně</t>
  </si>
  <si>
    <t>285594093</t>
  </si>
  <si>
    <t>ELT10.049.129</t>
  </si>
  <si>
    <t>Kabel J-Y(St)Y 4x2x0,8 rudý</t>
  </si>
  <si>
    <t>1832300764</t>
  </si>
  <si>
    <t>741-DTK-VJ01</t>
  </si>
  <si>
    <t>EZS - Kabely pro sběrnicový systém, volně</t>
  </si>
  <si>
    <t>-126060635</t>
  </si>
  <si>
    <t>JBLKOUI</t>
  </si>
  <si>
    <t>Kabel sběrnicového systému 1 × 2 × 24 AWG (0,5 mm) +1 × 2 × 20 AWG (0,8 mm) pro hlavní sběrnici</t>
  </si>
  <si>
    <t>-895042964</t>
  </si>
  <si>
    <t>JBLKOUA</t>
  </si>
  <si>
    <t>Kabel 2 × 2 × 24 AWG (0,5 mm) pro odbočky z hlavní sběrnice</t>
  </si>
  <si>
    <t>-1235060754</t>
  </si>
  <si>
    <t>105317404</t>
  </si>
  <si>
    <t>1472316050</t>
  </si>
  <si>
    <t>-1502739477</t>
  </si>
  <si>
    <t>741-KRA-AA05</t>
  </si>
  <si>
    <t>Krabice přístrojová KP68 do zdiva</t>
  </si>
  <si>
    <t>741112061</t>
  </si>
  <si>
    <t>Montáž krabice přístrojová zapuštěná plastová kruhová</t>
  </si>
  <si>
    <t>518230057</t>
  </si>
  <si>
    <t>ELT10.079.107</t>
  </si>
  <si>
    <t>Krabice přístrojová, H43 mm, PVC, A1-D, pro spojení ve svislém i vodorovném směru s roztečí 71 nebo 81 mm</t>
  </si>
  <si>
    <t>997277458</t>
  </si>
  <si>
    <t>-1491757144</t>
  </si>
  <si>
    <t>-109535639</t>
  </si>
  <si>
    <t>901723410</t>
  </si>
  <si>
    <t>806732208</t>
  </si>
  <si>
    <t>-1239842093</t>
  </si>
  <si>
    <t>741-KRA-AA25</t>
  </si>
  <si>
    <t>Krabice rozvodná KR68 do zdiva</t>
  </si>
  <si>
    <t>741112101</t>
  </si>
  <si>
    <t>Montáž rozvodka zapuštěná plastová kruhová</t>
  </si>
  <si>
    <t>1848241654</t>
  </si>
  <si>
    <t>ELT10.074.803</t>
  </si>
  <si>
    <t>Krabice rozvodná s víčkem a svorkovnicí, D71, H43,5 mm, PVC, A1-D</t>
  </si>
  <si>
    <t>-1532382520</t>
  </si>
  <si>
    <t>741-SDL-ST10</t>
  </si>
  <si>
    <t>Označení kabelu štítkem</t>
  </si>
  <si>
    <t>741128002</t>
  </si>
  <si>
    <t>Ostatní práce při montáži vodičů a kabelů - označení dalším štítkem</t>
  </si>
  <si>
    <t>1866406220</t>
  </si>
  <si>
    <t>741-SDL-ZT30</t>
  </si>
  <si>
    <t>Zatahování kabelů do trubek, kanálů a lišt</t>
  </si>
  <si>
    <t>741128021</t>
  </si>
  <si>
    <t>Příplatek k montáži kabelů za zatažení vodiče a kabelu do 0,75 kg</t>
  </si>
  <si>
    <t>-1869293526</t>
  </si>
  <si>
    <t>741-TRO-AV04</t>
  </si>
  <si>
    <t>Trubka ohebná PVC 20 pod omítkou - střední mechanická odolnost (750 N/5 cm)</t>
  </si>
  <si>
    <t>741110061</t>
  </si>
  <si>
    <t>Montáž trubka plastová ohebná D přes 11 do 23 mm uložená pod omítku</t>
  </si>
  <si>
    <t>-667717682</t>
  </si>
  <si>
    <t>ELT10.075.429</t>
  </si>
  <si>
    <t>Trubka, pro instalaci na povrch, do omítky nebo pod omítku, vhodná pro montáž do dutých zdí, příček, stropů, střední mechanická odolnost (750 N/5 cm), 20/14,1 mm, tř. hořl. hmot A-C3</t>
  </si>
  <si>
    <t>344707112</t>
  </si>
  <si>
    <t>PRL7190502-A1-NS</t>
  </si>
  <si>
    <t>PSM7190502-A1-NS</t>
  </si>
  <si>
    <t>22-M-ALC-AN05</t>
  </si>
  <si>
    <t>Vstupní systém - AUDIO / VIDEO - Periferie</t>
  </si>
  <si>
    <t>220320301</t>
  </si>
  <si>
    <t>Montáž hovorové soupravy</t>
  </si>
  <si>
    <t>631043980</t>
  </si>
  <si>
    <t>PVLKFSU</t>
  </si>
  <si>
    <t>Bytová  barevná audio/video stanice  tl. otevření-komplet vč. montážní krabice</t>
  </si>
  <si>
    <t>-1306583182</t>
  </si>
  <si>
    <t>PVLKFZU</t>
  </si>
  <si>
    <t>Zvonkové audio /video tablo, barevná kamera, přísvit - příplatek za další dvě tlačítka</t>
  </si>
  <si>
    <t>1077434967</t>
  </si>
  <si>
    <t>22-M-JBL-J106</t>
  </si>
  <si>
    <t>EZS - Sestava sběrnicového sytému</t>
  </si>
  <si>
    <t>220331002</t>
  </si>
  <si>
    <t>Montáž součástí pro EPS hlásiče, tlačítka, sirény nebo majáku</t>
  </si>
  <si>
    <t>1823672810</t>
  </si>
  <si>
    <t>JBL001-005</t>
  </si>
  <si>
    <t>Sběrnicový přístupový modul s displejem a klávesnicí a RFID, napájení 12 V (9…15 V)</t>
  </si>
  <si>
    <t>781720638</t>
  </si>
  <si>
    <t>JBL001-102</t>
  </si>
  <si>
    <t>Sběrnicový kombinovaný detektor kouře a teploty</t>
  </si>
  <si>
    <t>-1478036298</t>
  </si>
  <si>
    <t>JBL001-006</t>
  </si>
  <si>
    <t>Ovládací segment přístupových modulů</t>
  </si>
  <si>
    <t>-2081118996</t>
  </si>
  <si>
    <t>JBL001-OZQ</t>
  </si>
  <si>
    <t>Rozbočovač sběrnice</t>
  </si>
  <si>
    <t>-440172236</t>
  </si>
  <si>
    <t>JBL001-BB2</t>
  </si>
  <si>
    <t>Víceúčelová montážní krabice</t>
  </si>
  <si>
    <t>-1210292758</t>
  </si>
  <si>
    <t>JBL001-JL2</t>
  </si>
  <si>
    <t>Rozdělovač sběrnice pro vytvoření třetí větve</t>
  </si>
  <si>
    <t>1561749622</t>
  </si>
  <si>
    <t>JBL001-PG2</t>
  </si>
  <si>
    <t>Sběrnicový modul pro magnetické kontakty vč.instal. krabice</t>
  </si>
  <si>
    <t>972016747</t>
  </si>
  <si>
    <t>JBL001-ZZK</t>
  </si>
  <si>
    <t>Závrtný (povrchový) magnetický kontakt (připrava v oknech a dveřích od výrobce)</t>
  </si>
  <si>
    <t>1042679300</t>
  </si>
  <si>
    <t>22-M-SKS-RC10</t>
  </si>
  <si>
    <t>Datové rozvody - Rozváděč datový</t>
  </si>
  <si>
    <t>220450007</t>
  </si>
  <si>
    <t>Montáž datové skříně rack</t>
  </si>
  <si>
    <t>-439658604</t>
  </si>
  <si>
    <t>-1733242954</t>
  </si>
  <si>
    <t>STNART03764</t>
  </si>
  <si>
    <t>Datový rozváděč nástěnný, 18U, 600x600x901 mm (šířka x hloubka x výška)</t>
  </si>
  <si>
    <t>-2008310227</t>
  </si>
  <si>
    <t>HDE001005</t>
  </si>
  <si>
    <t>19“ vyvazovací panel 2U jednostranná plastová lišta</t>
  </si>
  <si>
    <t>-1125861423</t>
  </si>
  <si>
    <t>HDE001006</t>
  </si>
  <si>
    <t>19“ modulární neosaz.patch panel pro 24xRJ45 1U černý</t>
  </si>
  <si>
    <t>862961053</t>
  </si>
  <si>
    <t>HDE001008</t>
  </si>
  <si>
    <t>10G patch kabel Cat.6A STP LSOH šedý 1 m</t>
  </si>
  <si>
    <t>131557499</t>
  </si>
  <si>
    <t>HDE001009</t>
  </si>
  <si>
    <t>10G patch kabel Cat.6A STP LSOH šedý 2 m</t>
  </si>
  <si>
    <t>1242254957</t>
  </si>
  <si>
    <t>HDE001011</t>
  </si>
  <si>
    <t>19“ Switch smart managed, L2 switching, 48x10/100/1000</t>
  </si>
  <si>
    <t>-1388149177</t>
  </si>
  <si>
    <t>HDE001056</t>
  </si>
  <si>
    <t>10G keystone modul 1xRJ45 CAT6A STP</t>
  </si>
  <si>
    <t>-461638022</t>
  </si>
  <si>
    <t>STNARTPVL01</t>
  </si>
  <si>
    <t>Ostatní příslušenství datového rozváděče - SADA pro kompletní montáž a sestavení</t>
  </si>
  <si>
    <t>548587784</t>
  </si>
  <si>
    <t>46-M-KAP-KP68</t>
  </si>
  <si>
    <t>Vysekání kapsy do zděného zdiva, velikosti 7x7x5 cm</t>
  </si>
  <si>
    <t>460680401</t>
  </si>
  <si>
    <t>Vysekání kapes a výklenků ve zdivu z lehkých betonů, dutých cihel a tvárnic pro krabice 7x7x5 cm</t>
  </si>
  <si>
    <t>1146063494</t>
  </si>
  <si>
    <t>HZS-ITP-AA01</t>
  </si>
  <si>
    <t>Nastavení systému, oživení a uvedení do provozu</t>
  </si>
  <si>
    <t>HZS3232</t>
  </si>
  <si>
    <t>Hodinová zúčtovací sazba montér měřících zařízení odborný</t>
  </si>
  <si>
    <t>-1976279238</t>
  </si>
  <si>
    <t>HZS-KOS-AA01</t>
  </si>
  <si>
    <t>Koordinace profesí, příprava stavby</t>
  </si>
  <si>
    <t>-347904135</t>
  </si>
  <si>
    <t>-1587792693</t>
  </si>
  <si>
    <t>Kaskádová regulace např Manager Pro</t>
  </si>
  <si>
    <t>Svítidlo nouzové 108NM1h</t>
  </si>
  <si>
    <t>trubka ref. Výr. KOPOFLEX prům.50mm</t>
  </si>
  <si>
    <t>předstěnový instalační pro WC - systém prvek</t>
  </si>
  <si>
    <t xml:space="preserve">Kabel koaxiální, PVC, D=6,8mm, 75 Ω, vnitřní, se středovým vodičem z čisté mědi BC (D=1,13mm) a trojnásobným stíněním ref výr TRISHIELD z pocínované mědi CuSn, pro terciální rozvody CATV, SAT </t>
  </si>
  <si>
    <t>cenová soustava</t>
  </si>
  <si>
    <t>CS ÚRS 2019</t>
  </si>
  <si>
    <t>CS CÚ 2019</t>
  </si>
  <si>
    <t>vlstní</t>
  </si>
  <si>
    <t>cenová</t>
  </si>
  <si>
    <t>soustava</t>
  </si>
  <si>
    <t>stáv zdivo 600mm 1NP;         (14,05-1,55+11,45-1,4+13,45-1,55+1,25+24,9)</t>
  </si>
  <si>
    <t xml:space="preserve">VINCENTINUM ŠTERNBERK p.o. REKONSTRUKCE BUDOVY VE VIKÝŘOVICÍCH </t>
  </si>
  <si>
    <t>Položkový rozpočet - výkaz výměr</t>
  </si>
  <si>
    <t>REKAPITULACE POLOŽKOVÉHO ROZPOČTU - VÝKAZU VÝMĚR</t>
  </si>
  <si>
    <t>POLOŽKOVÝ ROZPOČET - VÝKAZ VÝMĚR</t>
  </si>
  <si>
    <t>Dokumentace skutečného provedení stavby, včetně PENB - jen jinde neuvedené</t>
  </si>
  <si>
    <t>Lak asfaltový penetrační</t>
  </si>
  <si>
    <t>Zálivka asfaltová</t>
  </si>
  <si>
    <t>D+M prosklení podlahy pochozím sklem konex tl. 32 mm kompl - ukloženo na krokve, vč systémových prvků pro napojení na přilehlé -kce</t>
  </si>
  <si>
    <t>Svítidlo interiérové, přisazené, se zdrojem LED, 20W/2590lm/3000K, základna ocelový plech, stínítko skleněné OPÁL MAT, D360 x 88 mm, IP44, tř.ochr.1</t>
  </si>
  <si>
    <t>Svítidlo interiérové, přisazené, se zdrojem LED, 21W/2590lm/3000K, základna ocelový plech, stínítko sklo  OPÁL MAT, 610 x 105 x 75 mm (D x Š x V), IP44, tř.ochr.2</t>
  </si>
  <si>
    <t>Svítidlo interiérové, přisazené, se zdrojem LED, 15W/2030lm/4000K, základna ocelový plech, stínítko skleněné OPÁL MAT, D300 x 110 mm, IP44, tř.ochr.1</t>
  </si>
  <si>
    <t>464.2</t>
  </si>
  <si>
    <t>763-996215</t>
  </si>
  <si>
    <t xml:space="preserve">DOD+MTŽ dřevěné spodní konstrukce pod SDK obklad stěny - dřevěný rošt </t>
  </si>
  <si>
    <t>ODP otvorů stěny 3NP sklS1;     -(2,1*1,35+0,95*1,35*2+1,1*2,25*4+0,75*2,25+1,7*2,25*5+1,2*1,57+0,7*1,85*2+0,7*2,25)</t>
  </si>
  <si>
    <t>763131431</t>
  </si>
  <si>
    <t>SDK podhled desky 1xDF 12,5 bez TI dvouvrstvá spodní kce profil CD+UD REI do 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</si>
</sst>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(#,##0&quot;.&quot;_);;;_(@_)"/>
    <numFmt numFmtId="165" formatCode="_(#,##0.0??;\-\ #,##0.0??;&quot;–&quot;???;_(@_)"/>
    <numFmt numFmtId="166" formatCode="_(#,##0.00_);[Red]\-\ #,##0.00_);&quot;–&quot;??;_(@_)"/>
    <numFmt numFmtId="167" formatCode="_(#,##0_);[Red]\-\ #,##0_);&quot;–&quot;??;_(@_)"/>
    <numFmt numFmtId="168" formatCode="_(#,##0.00000_);[Red]\-\ #,##0.00000_);&quot;–&quot;??;_(@_)"/>
    <numFmt numFmtId="169" formatCode="_(#,##0.0_);[Red]\-\ #,##0.0_);&quot;–&quot;??;_(@_)"/>
    <numFmt numFmtId="170" formatCode="#"/>
    <numFmt numFmtId="171" formatCode="#,##0.0"/>
    <numFmt numFmtId="172" formatCode="_(#,##0.000_);[Red]\-\ #,##0.000_);&quot;–&quot;??;_(@_)"/>
    <numFmt numFmtId="173" formatCode="#,##0.000;\-#,##0.000"/>
    <numFmt numFmtId="174" formatCode="#,##0.00_ ;\-#,##0.00\ "/>
    <numFmt numFmtId="175" formatCode="#,##0.000_ ;\-#,##0.000\ "/>
    <numFmt numFmtId="176" formatCode="#,##0.00000"/>
    <numFmt numFmtId="177" formatCode="#,##0.000"/>
    <numFmt numFmtId="178" formatCode="_-* #,##0\ &quot;zł&quot;_-;\-* #,##0\ &quot;zł&quot;_-;_-* &quot;-&quot;\ &quot;zł&quot;_-;_-@_-"/>
    <numFmt numFmtId="179" formatCode="0.0"/>
  </numFmts>
  <fonts count="119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9"/>
      <color indexed="18"/>
      <name val="Arial"/>
      <family val="2"/>
      <charset val="238"/>
    </font>
    <font>
      <b/>
      <sz val="12"/>
      <color indexed="25"/>
      <name val="Arial"/>
      <family val="2"/>
      <charset val="238"/>
    </font>
    <font>
      <sz val="8"/>
      <color indexed="17"/>
      <name val="Courier New"/>
      <family val="3"/>
      <charset val="238"/>
    </font>
    <font>
      <sz val="10"/>
      <name val="Arial"/>
      <family val="2"/>
      <charset val="238"/>
    </font>
    <font>
      <sz val="10"/>
      <color indexed="53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0"/>
      <color indexed="18"/>
      <name val="Arial"/>
      <family val="2"/>
      <charset val="238"/>
    </font>
    <font>
      <b/>
      <sz val="9"/>
      <color indexed="18"/>
      <name val="Arial"/>
      <family val="2"/>
      <charset val="238"/>
    </font>
    <font>
      <sz val="8"/>
      <color indexed="17"/>
      <name val="Arial"/>
      <family val="2"/>
      <charset val="238"/>
    </font>
    <font>
      <sz val="10"/>
      <color indexed="61"/>
      <name val="Arial"/>
      <family val="2"/>
      <charset val="238"/>
    </font>
    <font>
      <b/>
      <sz val="10"/>
      <color indexed="61"/>
      <name val="Arial"/>
      <family val="2"/>
      <charset val="238"/>
    </font>
    <font>
      <sz val="9"/>
      <color indexed="1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indexed="54"/>
      <name val="Arial"/>
      <family val="2"/>
      <charset val="238"/>
    </font>
    <font>
      <b/>
      <sz val="10"/>
      <color indexed="54"/>
      <name val="Arial"/>
      <family val="2"/>
      <charset val="238"/>
    </font>
    <font>
      <b/>
      <sz val="18"/>
      <color indexed="18"/>
      <name val="Arial"/>
      <family val="2"/>
      <charset val="238"/>
    </font>
    <font>
      <b/>
      <sz val="15"/>
      <color indexed="18"/>
      <name val="Calibri"/>
      <family val="2"/>
      <charset val="238"/>
    </font>
    <font>
      <b/>
      <sz val="12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8"/>
      <color theme="0"/>
      <name val="Courier New"/>
      <family val="3"/>
      <charset val="238"/>
    </font>
    <font>
      <sz val="10"/>
      <color theme="0"/>
      <name val="Arial"/>
      <family val="2"/>
      <charset val="238"/>
    </font>
    <font>
      <b/>
      <sz val="20"/>
      <color rgb="FF000080"/>
      <name val="Arial"/>
      <family val="2"/>
      <charset val="238"/>
    </font>
    <font>
      <sz val="8"/>
      <name val="Arial"/>
      <family val="2"/>
      <charset val="238"/>
    </font>
    <font>
      <b/>
      <sz val="8"/>
      <color indexed="18"/>
      <name val="Arial"/>
      <family val="2"/>
      <charset val="238"/>
    </font>
    <font>
      <b/>
      <sz val="8"/>
      <color indexed="61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Arial CE"/>
      <charset val="238"/>
    </font>
    <font>
      <b/>
      <i/>
      <sz val="8"/>
      <color theme="0"/>
      <name val="Calibri"/>
      <family val="2"/>
      <charset val="238"/>
      <scheme val="minor"/>
    </font>
    <font>
      <b/>
      <sz val="16"/>
      <color rgb="FF7030A0"/>
      <name val="Arial"/>
      <family val="2"/>
      <charset val="238"/>
    </font>
    <font>
      <b/>
      <u/>
      <sz val="10"/>
      <name val="Arial"/>
      <family val="2"/>
      <charset val="238"/>
    </font>
    <font>
      <b/>
      <sz val="12"/>
      <color rgb="FF7030A0"/>
      <name val="Arial"/>
      <family val="2"/>
      <charset val="238"/>
    </font>
    <font>
      <sz val="8"/>
      <name val="MS Sans Serif"/>
      <charset val="1"/>
    </font>
    <font>
      <sz val="8"/>
      <name val="MS Sans Serif"/>
      <family val="2"/>
      <charset val="238"/>
    </font>
    <font>
      <sz val="8"/>
      <name val="Arial CE"/>
      <charset val="238"/>
    </font>
    <font>
      <sz val="8"/>
      <name val="MS Sans Serif"/>
      <family val="2"/>
      <charset val="1"/>
    </font>
    <font>
      <sz val="8"/>
      <name val="Arial CYR"/>
      <charset val="238"/>
    </font>
    <font>
      <sz val="7"/>
      <name val="Arial CE"/>
      <charset val="238"/>
    </font>
    <font>
      <b/>
      <sz val="12"/>
      <color indexed="10"/>
      <name val="Arial CE"/>
      <charset val="238"/>
    </font>
    <font>
      <sz val="8"/>
      <color indexed="10"/>
      <name val="MS Sans Serif"/>
      <family val="2"/>
      <charset val="238"/>
    </font>
    <font>
      <b/>
      <sz val="8"/>
      <name val="Arial CE"/>
      <charset val="238"/>
    </font>
    <font>
      <sz val="8"/>
      <name val="Arial CE"/>
      <family val="2"/>
      <charset val="238"/>
    </font>
    <font>
      <sz val="8"/>
      <name val="Arial CE"/>
      <family val="2"/>
      <charset val="1"/>
    </font>
    <font>
      <sz val="8"/>
      <name val="Trebuchet MS"/>
      <family val="2"/>
    </font>
    <font>
      <sz val="8"/>
      <color rgb="FF3366FF"/>
      <name val="Arial CE"/>
      <charset val="1"/>
    </font>
    <font>
      <b/>
      <sz val="14"/>
      <name val="Arial CE"/>
      <charset val="1"/>
    </font>
    <font>
      <b/>
      <sz val="12"/>
      <color rgb="FF800000"/>
      <name val="Arial CE"/>
      <charset val="1"/>
    </font>
    <font>
      <b/>
      <sz val="12"/>
      <color rgb="FF960000"/>
      <name val="Arial CE"/>
      <charset val="1"/>
    </font>
    <font>
      <sz val="12"/>
      <color rgb="FF003366"/>
      <name val="Arial CE"/>
      <charset val="1"/>
    </font>
    <font>
      <sz val="10"/>
      <color rgb="FF003366"/>
      <name val="Arial CE"/>
      <charset val="1"/>
    </font>
    <font>
      <sz val="9"/>
      <name val="Arial CE"/>
      <charset val="1"/>
    </font>
    <font>
      <sz val="9"/>
      <color rgb="FF969696"/>
      <name val="Arial CE"/>
      <charset val="1"/>
    </font>
    <font>
      <sz val="8"/>
      <color rgb="FF960000"/>
      <name val="Arial CE"/>
      <charset val="1"/>
    </font>
    <font>
      <b/>
      <sz val="8"/>
      <name val="Arial CE"/>
      <charset val="1"/>
    </font>
    <font>
      <sz val="8"/>
      <color rgb="FF003366"/>
      <name val="Arial CE"/>
      <charset val="1"/>
    </font>
    <font>
      <i/>
      <sz val="9"/>
      <color rgb="FF0000FF"/>
      <name val="Arial CE"/>
      <charset val="1"/>
    </font>
    <font>
      <i/>
      <sz val="8"/>
      <color rgb="FF0000FF"/>
      <name val="Arial CE"/>
      <charset val="1"/>
    </font>
    <font>
      <sz val="7"/>
      <color rgb="FF969696"/>
      <name val="Arial CE"/>
      <charset val="1"/>
    </font>
    <font>
      <i/>
      <sz val="7"/>
      <color rgb="FF969696"/>
      <name val="Arial CE"/>
      <charset val="1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b/>
      <sz val="11"/>
      <color rgb="FFFF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2"/>
      <name val="Arial CE"/>
      <family val="2"/>
      <charset val="238"/>
    </font>
    <font>
      <b/>
      <i/>
      <sz val="12"/>
      <name val="Arial CE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b/>
      <sz val="14"/>
      <color rgb="FFFF000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9" tint="-0.249977111117893"/>
      <name val="Arial"/>
      <family val="2"/>
      <charset val="238"/>
    </font>
    <font>
      <i/>
      <sz val="8"/>
      <color rgb="FF000000"/>
      <name val="Arial"/>
      <family val="2"/>
      <charset val="238"/>
    </font>
    <font>
      <i/>
      <sz val="8"/>
      <name val="Arial"/>
      <family val="2"/>
      <charset val="238"/>
    </font>
    <font>
      <sz val="9"/>
      <color rgb="FF000000"/>
      <name val="Courier New"/>
      <family val="3"/>
      <charset val="238"/>
    </font>
    <font>
      <b/>
      <sz val="9"/>
      <color rgb="FF000000"/>
      <name val="Courier New"/>
      <family val="3"/>
      <charset val="238"/>
    </font>
    <font>
      <sz val="7"/>
      <name val="Arial CE"/>
      <family val="2"/>
      <charset val="238"/>
    </font>
    <font>
      <b/>
      <sz val="12"/>
      <name val="Arial CE"/>
    </font>
    <font>
      <b/>
      <sz val="12"/>
      <color indexed="10"/>
      <name val="Arial CE"/>
    </font>
    <font>
      <b/>
      <sz val="8"/>
      <name val="Arial CE"/>
      <family val="2"/>
      <charset val="1"/>
    </font>
    <font>
      <b/>
      <sz val="11"/>
      <name val="Arial CE"/>
      <family val="2"/>
      <charset val="1"/>
    </font>
    <font>
      <sz val="8"/>
      <color rgb="FFFF0000"/>
      <name val="MS Sans Serif"/>
      <family val="2"/>
      <charset val="1"/>
    </font>
    <font>
      <sz val="8"/>
      <name val="Arial CE"/>
      <family val="2"/>
    </font>
    <font>
      <sz val="9"/>
      <name val="Arial CE"/>
    </font>
    <font>
      <sz val="9"/>
      <color rgb="FF969696"/>
      <name val="Arial CE"/>
    </font>
    <font>
      <sz val="8"/>
      <color rgb="FF003366"/>
      <name val="Arial CE"/>
    </font>
    <font>
      <sz val="10"/>
      <color rgb="FF003366"/>
      <name val="Arial CE"/>
    </font>
    <font>
      <sz val="12"/>
      <color rgb="FF00336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8"/>
      <name val="Arial CE"/>
    </font>
    <font>
      <sz val="8"/>
      <color rgb="FF960000"/>
      <name val="Arial CE"/>
    </font>
    <font>
      <b/>
      <sz val="12"/>
      <color rgb="FF960000"/>
      <name val="Arial CE"/>
    </font>
    <font>
      <b/>
      <sz val="14"/>
      <name val="Arial CE"/>
    </font>
    <font>
      <b/>
      <sz val="12"/>
      <color rgb="FF800000"/>
      <name val="Arial CE"/>
    </font>
    <font>
      <sz val="8"/>
      <color rgb="FF3366FF"/>
      <name val="Arial CE"/>
    </font>
    <font>
      <sz val="9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 CE"/>
      <charset val="238"/>
    </font>
    <font>
      <b/>
      <i/>
      <sz val="8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C0C0"/>
        <bgColor rgb="FFBEBEBE"/>
      </patternFill>
    </fill>
    <fill>
      <patternFill patternType="solid">
        <fgColor rgb="FFD2D2D2"/>
        <bgColor rgb="FFC0C0C0"/>
      </patternFill>
    </fill>
    <fill>
      <patternFill patternType="solid">
        <fgColor rgb="FFF0F0F0"/>
        <bgColor indexed="64"/>
      </patternFill>
    </fill>
    <fill>
      <patternFill patternType="solid">
        <fgColor rgb="FFBFEB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E0"/>
        <bgColor indexed="64"/>
      </patternFill>
    </fill>
    <fill>
      <patternFill patternType="solid">
        <fgColor rgb="FFE0FEE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2D2D2"/>
      </patternFill>
    </fill>
    <fill>
      <patternFill patternType="solid">
        <fgColor rgb="FFC0C0C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23"/>
      </left>
      <right style="hair">
        <color indexed="23"/>
      </right>
      <top style="thin">
        <color indexed="23"/>
      </top>
      <bottom style="hair">
        <color indexed="23"/>
      </bottom>
      <diagonal/>
    </border>
    <border>
      <left style="hair">
        <color indexed="23"/>
      </left>
      <right style="thin">
        <color indexed="23"/>
      </right>
      <top style="thin">
        <color indexed="23"/>
      </top>
      <bottom style="hair">
        <color indexed="23"/>
      </bottom>
      <diagonal/>
    </border>
    <border>
      <left style="thin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rgb="FF969696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thin">
        <color indexed="64"/>
      </right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thin">
        <color indexed="64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dotted">
        <color rgb="FFC0C0C0"/>
      </left>
      <right style="dotted">
        <color rgb="FFC0C0C0"/>
      </right>
      <top style="thin">
        <color rgb="FFC0C0C0"/>
      </top>
      <bottom style="dotted">
        <color rgb="FFC0C0C0"/>
      </bottom>
      <diagonal/>
    </border>
    <border>
      <left style="dotted">
        <color rgb="FFC0C0C0"/>
      </left>
      <right style="dotted">
        <color rgb="FFC0C0C0"/>
      </right>
      <top style="dotted">
        <color rgb="FFC0C0C0"/>
      </top>
      <bottom style="dotted">
        <color rgb="FFC0C0C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7">
    <xf numFmtId="0" fontId="0" fillId="0" borderId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5" fillId="0" borderId="0"/>
    <xf numFmtId="0" fontId="40" fillId="0" borderId="0" applyAlignment="0">
      <alignment vertical="top" wrapText="1"/>
      <protection locked="0"/>
    </xf>
    <xf numFmtId="0" fontId="41" fillId="0" borderId="0" applyAlignment="0">
      <alignment vertical="top" wrapText="1"/>
      <protection locked="0"/>
    </xf>
    <xf numFmtId="0" fontId="43" fillId="0" borderId="0" applyAlignment="0">
      <protection locked="0"/>
    </xf>
    <xf numFmtId="0" fontId="50" fillId="0" borderId="0"/>
    <xf numFmtId="0" fontId="51" fillId="0" borderId="0"/>
    <xf numFmtId="0" fontId="5" fillId="0" borderId="0"/>
    <xf numFmtId="0" fontId="1" fillId="0" borderId="0"/>
    <xf numFmtId="178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101" fillId="0" borderId="0"/>
  </cellStyleXfs>
  <cellXfs count="770">
    <xf numFmtId="0" fontId="0" fillId="0" borderId="0" xfId="0"/>
    <xf numFmtId="0" fontId="8" fillId="0" borderId="0" xfId="0" applyFont="1"/>
    <xf numFmtId="0" fontId="9" fillId="0" borderId="0" xfId="0" applyFont="1"/>
    <xf numFmtId="0" fontId="26" fillId="0" borderId="0" xfId="2"/>
    <xf numFmtId="0" fontId="15" fillId="0" borderId="0" xfId="0" applyFont="1"/>
    <xf numFmtId="0" fontId="17" fillId="0" borderId="0" xfId="0" applyFont="1"/>
    <xf numFmtId="0" fontId="11" fillId="0" borderId="0" xfId="0" applyFont="1" applyAlignment="1">
      <alignment horizontal="left"/>
    </xf>
    <xf numFmtId="0" fontId="18" fillId="0" borderId="0" xfId="0" applyFont="1"/>
    <xf numFmtId="0" fontId="19" fillId="0" borderId="4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/>
    <xf numFmtId="0" fontId="22" fillId="0" borderId="0" xfId="2" applyNumberFormat="1" applyFont="1" applyBorder="1" applyAlignment="1">
      <alignment horizontal="left"/>
    </xf>
    <xf numFmtId="0" fontId="26" fillId="0" borderId="0" xfId="2" applyNumberFormat="1" applyAlignment="1">
      <alignment horizontal="left" wrapText="1"/>
    </xf>
    <xf numFmtId="0" fontId="0" fillId="0" borderId="0" xfId="0" applyNumberFormat="1" applyAlignment="1">
      <alignment horizontal="left"/>
    </xf>
    <xf numFmtId="0" fontId="0" fillId="0" borderId="0" xfId="0" applyNumberFormat="1" applyAlignment="1">
      <alignment horizontal="left" wrapText="1"/>
    </xf>
    <xf numFmtId="0" fontId="23" fillId="0" borderId="0" xfId="1" applyNumberFormat="1" applyFont="1" applyBorder="1" applyAlignment="1">
      <alignment horizontal="left"/>
    </xf>
    <xf numFmtId="0" fontId="0" fillId="0" borderId="0" xfId="0" applyNumberFormat="1" applyFill="1" applyAlignment="1">
      <alignment horizontal="left"/>
    </xf>
    <xf numFmtId="0" fontId="5" fillId="0" borderId="1" xfId="0" applyNumberFormat="1" applyFont="1" applyBorder="1" applyAlignment="1">
      <alignment horizontal="left" vertical="top" wrapText="1"/>
    </xf>
    <xf numFmtId="0" fontId="10" fillId="0" borderId="1" xfId="0" applyNumberFormat="1" applyFont="1" applyBorder="1" applyAlignment="1">
      <alignment horizontal="left" vertical="top"/>
    </xf>
    <xf numFmtId="0" fontId="21" fillId="0" borderId="0" xfId="0" applyFont="1" applyAlignment="1">
      <alignment horizontal="left" indent="1"/>
    </xf>
    <xf numFmtId="49" fontId="16" fillId="0" borderId="0" xfId="0" applyNumberFormat="1" applyFont="1" applyAlignment="1">
      <alignment horizontal="left" indent="1"/>
    </xf>
    <xf numFmtId="49" fontId="13" fillId="0" borderId="0" xfId="0" applyNumberFormat="1" applyFont="1" applyAlignment="1">
      <alignment horizontal="left" indent="2"/>
    </xf>
    <xf numFmtId="0" fontId="10" fillId="0" borderId="5" xfId="0" applyNumberFormat="1" applyFont="1" applyBorder="1" applyAlignment="1">
      <alignment horizontal="left" vertical="top"/>
    </xf>
    <xf numFmtId="0" fontId="5" fillId="0" borderId="6" xfId="0" applyNumberFormat="1" applyFont="1" applyBorder="1" applyAlignment="1">
      <alignment horizontal="left" vertical="top" wrapText="1"/>
    </xf>
    <xf numFmtId="0" fontId="24" fillId="0" borderId="8" xfId="0" applyNumberFormat="1" applyFont="1" applyBorder="1" applyAlignment="1">
      <alignment horizontal="left" vertical="top" wrapText="1"/>
    </xf>
    <xf numFmtId="0" fontId="28" fillId="0" borderId="0" xfId="0" applyFont="1"/>
    <xf numFmtId="0" fontId="10" fillId="0" borderId="7" xfId="0" applyNumberFormat="1" applyFont="1" applyBorder="1" applyAlignment="1">
      <alignment horizontal="left" vertical="center"/>
    </xf>
    <xf numFmtId="164" fontId="37" fillId="0" borderId="0" xfId="3" applyNumberFormat="1" applyFont="1"/>
    <xf numFmtId="49" fontId="3" fillId="0" borderId="0" xfId="3" applyNumberFormat="1" applyFont="1"/>
    <xf numFmtId="0" fontId="5" fillId="0" borderId="0" xfId="3"/>
    <xf numFmtId="49" fontId="2" fillId="0" borderId="0" xfId="3" applyNumberFormat="1" applyFont="1" applyAlignment="1">
      <alignment horizontal="left"/>
    </xf>
    <xf numFmtId="164" fontId="3" fillId="0" borderId="0" xfId="3" applyNumberFormat="1" applyFont="1"/>
    <xf numFmtId="49" fontId="6" fillId="0" borderId="0" xfId="3" applyNumberFormat="1" applyFont="1" applyAlignment="1">
      <alignment horizontal="left" vertical="top"/>
    </xf>
    <xf numFmtId="49" fontId="2" fillId="0" borderId="3" xfId="3" applyNumberFormat="1" applyFont="1" applyBorder="1" applyAlignment="1">
      <alignment horizontal="left"/>
    </xf>
    <xf numFmtId="49" fontId="2" fillId="0" borderId="3" xfId="3" applyNumberFormat="1" applyFont="1" applyBorder="1" applyAlignment="1">
      <alignment horizontal="right"/>
    </xf>
    <xf numFmtId="49" fontId="7" fillId="0" borderId="0" xfId="3" applyNumberFormat="1" applyFont="1"/>
    <xf numFmtId="49" fontId="2" fillId="0" borderId="0" xfId="3" applyNumberFormat="1" applyFont="1"/>
    <xf numFmtId="0" fontId="23" fillId="0" borderId="0" xfId="1" applyFont="1" applyBorder="1" applyAlignment="1">
      <alignment horizontal="left"/>
    </xf>
    <xf numFmtId="0" fontId="10" fillId="0" borderId="0" xfId="0" applyFont="1" applyAlignment="1">
      <alignment horizontal="right" vertical="top"/>
    </xf>
    <xf numFmtId="0" fontId="5" fillId="0" borderId="0" xfId="0" applyFont="1" applyAlignment="1">
      <alignment wrapText="1"/>
    </xf>
    <xf numFmtId="0" fontId="10" fillId="0" borderId="10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 wrapText="1"/>
    </xf>
    <xf numFmtId="49" fontId="10" fillId="0" borderId="10" xfId="0" applyNumberFormat="1" applyFont="1" applyBorder="1" applyAlignment="1">
      <alignment horizontal="left" vertical="center" wrapText="1"/>
    </xf>
    <xf numFmtId="164" fontId="37" fillId="2" borderId="0" xfId="3" applyNumberFormat="1" applyFont="1" applyFill="1"/>
    <xf numFmtId="4" fontId="39" fillId="2" borderId="0" xfId="3" applyNumberFormat="1" applyFont="1" applyFill="1"/>
    <xf numFmtId="0" fontId="42" fillId="4" borderId="0" xfId="5" applyFont="1" applyFill="1" applyAlignment="1" applyProtection="1">
      <alignment horizontal="left"/>
    </xf>
    <xf numFmtId="0" fontId="42" fillId="6" borderId="0" xfId="4" applyFont="1" applyFill="1" applyAlignment="1" applyProtection="1">
      <alignment horizontal="left" vertical="center"/>
    </xf>
    <xf numFmtId="0" fontId="42" fillId="6" borderId="0" xfId="4" applyFont="1" applyFill="1" applyAlignment="1" applyProtection="1">
      <alignment horizontal="center" vertical="center"/>
    </xf>
    <xf numFmtId="4" fontId="42" fillId="6" borderId="0" xfId="4" applyNumberFormat="1" applyFont="1" applyFill="1" applyAlignment="1" applyProtection="1">
      <alignment horizontal="left" vertical="center"/>
    </xf>
    <xf numFmtId="0" fontId="44" fillId="7" borderId="11" xfId="4" applyFont="1" applyFill="1" applyBorder="1" applyAlignment="1" applyProtection="1">
      <alignment horizontal="center" vertical="center" shrinkToFit="1"/>
    </xf>
    <xf numFmtId="0" fontId="44" fillId="7" borderId="11" xfId="4" applyFont="1" applyFill="1" applyBorder="1" applyAlignment="1" applyProtection="1">
      <alignment horizontal="right" vertical="center" wrapText="1"/>
    </xf>
    <xf numFmtId="0" fontId="44" fillId="7" borderId="11" xfId="4" applyFont="1" applyFill="1" applyBorder="1" applyAlignment="1" applyProtection="1">
      <alignment horizontal="center" vertical="center" wrapText="1"/>
    </xf>
    <xf numFmtId="4" fontId="44" fillId="7" borderId="11" xfId="4" applyNumberFormat="1" applyFont="1" applyFill="1" applyBorder="1" applyAlignment="1" applyProtection="1">
      <alignment horizontal="center" vertical="center" wrapText="1"/>
    </xf>
    <xf numFmtId="3" fontId="44" fillId="7" borderId="11" xfId="4" applyNumberFormat="1" applyFont="1" applyFill="1" applyBorder="1" applyAlignment="1" applyProtection="1">
      <alignment horizontal="center" vertical="center" wrapText="1"/>
    </xf>
    <xf numFmtId="0" fontId="45" fillId="6" borderId="12" xfId="4" applyFont="1" applyFill="1" applyBorder="1" applyAlignment="1" applyProtection="1">
      <alignment horizontal="left" vertical="center"/>
    </xf>
    <xf numFmtId="0" fontId="45" fillId="6" borderId="12" xfId="4" applyFont="1" applyFill="1" applyBorder="1" applyAlignment="1" applyProtection="1">
      <alignment horizontal="right" vertical="center"/>
    </xf>
    <xf numFmtId="0" fontId="45" fillId="6" borderId="12" xfId="4" applyFont="1" applyFill="1" applyBorder="1" applyAlignment="1" applyProtection="1">
      <alignment horizontal="center" vertical="center"/>
    </xf>
    <xf numFmtId="4" fontId="45" fillId="6" borderId="12" xfId="4" applyNumberFormat="1" applyFont="1" applyFill="1" applyBorder="1" applyAlignment="1" applyProtection="1">
      <alignment horizontal="left" vertical="center"/>
    </xf>
    <xf numFmtId="174" fontId="46" fillId="8" borderId="13" xfId="4" applyNumberFormat="1" applyFont="1" applyFill="1" applyBorder="1" applyAlignment="1" applyProtection="1">
      <alignment horizontal="right" vertical="center"/>
    </xf>
    <xf numFmtId="175" fontId="46" fillId="3" borderId="13" xfId="4" applyNumberFormat="1" applyFont="1" applyFill="1" applyBorder="1" applyAlignment="1" applyProtection="1">
      <alignment horizontal="right" vertical="center"/>
    </xf>
    <xf numFmtId="4" fontId="48" fillId="3" borderId="2" xfId="4" applyNumberFormat="1" applyFont="1" applyFill="1" applyBorder="1" applyAlignment="1" applyProtection="1">
      <alignment horizontal="right"/>
    </xf>
    <xf numFmtId="174" fontId="48" fillId="3" borderId="2" xfId="4" applyNumberFormat="1" applyFont="1" applyFill="1" applyBorder="1" applyAlignment="1" applyProtection="1">
      <alignment horizontal="right"/>
    </xf>
    <xf numFmtId="4" fontId="42" fillId="3" borderId="2" xfId="4" applyNumberFormat="1" applyFont="1" applyFill="1" applyBorder="1" applyAlignment="1" applyProtection="1">
      <alignment horizontal="right" vertical="center"/>
    </xf>
    <xf numFmtId="174" fontId="42" fillId="3" borderId="2" xfId="4" applyNumberFormat="1" applyFont="1" applyFill="1" applyBorder="1" applyAlignment="1" applyProtection="1">
      <alignment horizontal="right" vertical="center"/>
    </xf>
    <xf numFmtId="0" fontId="50" fillId="0" borderId="17" xfId="7" applyBorder="1" applyAlignment="1" applyProtection="1">
      <alignment vertical="center"/>
      <protection locked="0"/>
    </xf>
    <xf numFmtId="4" fontId="58" fillId="0" borderId="32" xfId="7" applyNumberFormat="1" applyFont="1" applyBorder="1" applyAlignment="1" applyProtection="1">
      <alignment vertical="center"/>
      <protection locked="0"/>
    </xf>
    <xf numFmtId="4" fontId="63" fillId="0" borderId="32" xfId="7" applyNumberFormat="1" applyFont="1" applyBorder="1" applyAlignment="1" applyProtection="1">
      <alignment vertical="center"/>
      <protection locked="0"/>
    </xf>
    <xf numFmtId="174" fontId="97" fillId="22" borderId="48" xfId="4" applyNumberFormat="1" applyFont="1" applyFill="1" applyBorder="1" applyAlignment="1" applyProtection="1">
      <alignment horizontal="right" vertical="center"/>
    </xf>
    <xf numFmtId="4" fontId="102" fillId="0" borderId="32" xfId="16" applyNumberFormat="1" applyFont="1" applyBorder="1" applyAlignment="1" applyProtection="1">
      <alignment vertical="center"/>
      <protection locked="0"/>
    </xf>
    <xf numFmtId="4" fontId="107" fillId="0" borderId="32" xfId="16" applyNumberFormat="1" applyFont="1" applyBorder="1" applyAlignment="1" applyProtection="1">
      <alignment vertical="center"/>
      <protection locked="0"/>
    </xf>
    <xf numFmtId="166" fontId="16" fillId="0" borderId="0" xfId="0" applyNumberFormat="1" applyFont="1" applyAlignment="1"/>
    <xf numFmtId="166" fontId="13" fillId="0" borderId="0" xfId="0" applyNumberFormat="1" applyFont="1" applyAlignment="1"/>
    <xf numFmtId="166" fontId="39" fillId="2" borderId="0" xfId="3" applyNumberFormat="1" applyFont="1" applyFill="1"/>
    <xf numFmtId="166" fontId="0" fillId="0" borderId="0" xfId="0" applyNumberFormat="1"/>
    <xf numFmtId="166" fontId="19" fillId="0" borderId="4" xfId="0" applyNumberFormat="1" applyFont="1" applyBorder="1" applyAlignment="1"/>
    <xf numFmtId="166" fontId="19" fillId="0" borderId="0" xfId="0" applyNumberFormat="1" applyFont="1" applyAlignment="1"/>
    <xf numFmtId="166" fontId="21" fillId="0" borderId="0" xfId="0" applyNumberFormat="1" applyFont="1" applyAlignment="1"/>
    <xf numFmtId="49" fontId="31" fillId="0" borderId="0" xfId="3" applyNumberFormat="1" applyFont="1" applyAlignment="1" applyProtection="1">
      <alignment horizontal="right"/>
      <protection locked="0"/>
    </xf>
    <xf numFmtId="49" fontId="31" fillId="0" borderId="3" xfId="3" applyNumberFormat="1" applyFont="1" applyBorder="1" applyAlignment="1" applyProtection="1">
      <alignment horizontal="right"/>
      <protection locked="0"/>
    </xf>
    <xf numFmtId="164" fontId="37" fillId="0" borderId="0" xfId="3" applyNumberFormat="1" applyFont="1" applyProtection="1"/>
    <xf numFmtId="49" fontId="3" fillId="0" borderId="0" xfId="3" applyNumberFormat="1" applyFont="1" applyProtection="1"/>
    <xf numFmtId="4" fontId="3" fillId="0" borderId="0" xfId="3" applyNumberFormat="1" applyFont="1" applyAlignment="1" applyProtection="1">
      <alignment horizontal="right"/>
    </xf>
    <xf numFmtId="49" fontId="31" fillId="0" borderId="0" xfId="3" applyNumberFormat="1" applyFont="1" applyAlignment="1" applyProtection="1">
      <alignment horizontal="right"/>
    </xf>
    <xf numFmtId="49" fontId="31" fillId="0" borderId="0" xfId="3" applyNumberFormat="1" applyFont="1" applyAlignment="1" applyProtection="1">
      <alignment horizontal="center"/>
    </xf>
    <xf numFmtId="49" fontId="31" fillId="0" borderId="0" xfId="3" applyNumberFormat="1" applyFont="1" applyAlignment="1" applyProtection="1">
      <alignment horizontal="left"/>
    </xf>
    <xf numFmtId="0" fontId="31" fillId="0" borderId="0" xfId="3" applyFont="1" applyAlignment="1" applyProtection="1">
      <alignment horizontal="left"/>
    </xf>
    <xf numFmtId="4" fontId="31" fillId="0" borderId="0" xfId="3" applyNumberFormat="1" applyFont="1" applyAlignment="1" applyProtection="1">
      <alignment horizontal="right"/>
    </xf>
    <xf numFmtId="49" fontId="31" fillId="0" borderId="3" xfId="3" applyNumberFormat="1" applyFont="1" applyBorder="1" applyAlignment="1" applyProtection="1">
      <alignment horizontal="right"/>
    </xf>
    <xf numFmtId="49" fontId="31" fillId="0" borderId="3" xfId="3" applyNumberFormat="1" applyFont="1" applyBorder="1" applyAlignment="1" applyProtection="1">
      <alignment horizontal="center"/>
    </xf>
    <xf numFmtId="49" fontId="31" fillId="0" borderId="3" xfId="3" applyNumberFormat="1" applyFont="1" applyBorder="1" applyAlignment="1" applyProtection="1">
      <alignment horizontal="left"/>
    </xf>
    <xf numFmtId="0" fontId="31" fillId="0" borderId="3" xfId="3" applyFont="1" applyBorder="1" applyAlignment="1" applyProtection="1">
      <alignment horizontal="left"/>
    </xf>
    <xf numFmtId="4" fontId="31" fillId="0" borderId="3" xfId="3" applyNumberFormat="1" applyFont="1" applyBorder="1" applyAlignment="1" applyProtection="1">
      <alignment horizontal="right"/>
    </xf>
    <xf numFmtId="49" fontId="2" fillId="0" borderId="0" xfId="3" applyNumberFormat="1" applyFont="1" applyAlignment="1" applyProtection="1">
      <alignment horizontal="center"/>
    </xf>
    <xf numFmtId="49" fontId="2" fillId="0" borderId="0" xfId="3" applyNumberFormat="1" applyFont="1" applyAlignment="1" applyProtection="1">
      <alignment horizontal="left"/>
    </xf>
    <xf numFmtId="0" fontId="2" fillId="0" borderId="0" xfId="3" applyFont="1" applyAlignment="1" applyProtection="1">
      <alignment horizontal="left" wrapText="1"/>
    </xf>
    <xf numFmtId="4" fontId="2" fillId="0" borderId="0" xfId="3" applyNumberFormat="1" applyFont="1" applyAlignment="1" applyProtection="1">
      <alignment horizontal="right"/>
    </xf>
    <xf numFmtId="164" fontId="32" fillId="0" borderId="0" xfId="0" applyNumberFormat="1" applyFont="1" applyAlignment="1" applyProtection="1"/>
    <xf numFmtId="49" fontId="32" fillId="0" borderId="0" xfId="0" applyNumberFormat="1" applyFont="1" applyAlignment="1" applyProtection="1">
      <alignment horizontal="center"/>
    </xf>
    <xf numFmtId="0" fontId="32" fillId="0" borderId="0" xfId="0" applyNumberFormat="1" applyFont="1" applyAlignment="1" applyProtection="1">
      <alignment horizontal="left"/>
    </xf>
    <xf numFmtId="4" fontId="32" fillId="0" borderId="0" xfId="0" applyNumberFormat="1" applyFont="1" applyFill="1" applyBorder="1" applyAlignment="1" applyProtection="1">
      <alignment horizontal="right"/>
    </xf>
    <xf numFmtId="164" fontId="31" fillId="0" borderId="0" xfId="0" applyNumberFormat="1" applyFont="1" applyAlignment="1" applyProtection="1"/>
    <xf numFmtId="49" fontId="31" fillId="0" borderId="0" xfId="0" applyNumberFormat="1" applyFont="1" applyAlignment="1" applyProtection="1">
      <alignment horizontal="center"/>
    </xf>
    <xf numFmtId="0" fontId="31" fillId="0" borderId="0" xfId="0" applyNumberFormat="1" applyFont="1" applyAlignment="1" applyProtection="1">
      <alignment horizontal="left"/>
    </xf>
    <xf numFmtId="4" fontId="31" fillId="0" borderId="0" xfId="0" applyNumberFormat="1" applyFont="1" applyFill="1" applyBorder="1" applyAlignment="1" applyProtection="1">
      <alignment horizontal="right"/>
    </xf>
    <xf numFmtId="164" fontId="34" fillId="0" borderId="2" xfId="0" applyNumberFormat="1" applyFont="1" applyBorder="1" applyAlignment="1" applyProtection="1">
      <alignment horizontal="right" vertical="top"/>
    </xf>
    <xf numFmtId="49" fontId="34" fillId="0" borderId="2" xfId="0" applyNumberFormat="1" applyFont="1" applyBorder="1" applyAlignment="1" applyProtection="1">
      <alignment horizontal="center" vertical="top"/>
    </xf>
    <xf numFmtId="49" fontId="34" fillId="0" borderId="2" xfId="0" applyNumberFormat="1" applyFont="1" applyBorder="1" applyAlignment="1" applyProtection="1">
      <alignment horizontal="left" vertical="top"/>
    </xf>
    <xf numFmtId="0" fontId="34" fillId="0" borderId="2" xfId="0" applyNumberFormat="1" applyFont="1" applyBorder="1" applyAlignment="1" applyProtection="1">
      <alignment horizontal="left" vertical="top" wrapText="1"/>
    </xf>
    <xf numFmtId="4" fontId="35" fillId="0" borderId="2" xfId="0" applyNumberFormat="1" applyFont="1" applyFill="1" applyBorder="1" applyAlignment="1" applyProtection="1">
      <alignment horizontal="right" vertical="top"/>
    </xf>
    <xf numFmtId="164" fontId="4" fillId="0" borderId="0" xfId="0" applyNumberFormat="1" applyFont="1" applyAlignment="1" applyProtection="1">
      <alignment horizontal="left" vertical="top" wrapText="1"/>
    </xf>
    <xf numFmtId="49" fontId="4" fillId="0" borderId="0" xfId="0" applyNumberFormat="1" applyFont="1" applyAlignment="1" applyProtection="1">
      <alignment horizontal="left" vertical="top" wrapText="1"/>
    </xf>
    <xf numFmtId="0" fontId="4" fillId="0" borderId="0" xfId="0" applyNumberFormat="1" applyFont="1" applyAlignment="1" applyProtection="1">
      <alignment horizontal="left" vertical="top" wrapText="1"/>
    </xf>
    <xf numFmtId="4" fontId="4" fillId="0" borderId="0" xfId="0" applyNumberFormat="1" applyFont="1" applyFill="1" applyBorder="1" applyAlignment="1" applyProtection="1">
      <alignment horizontal="right" vertical="top"/>
    </xf>
    <xf numFmtId="164" fontId="36" fillId="0" borderId="0" xfId="0" applyNumberFormat="1" applyFont="1" applyAlignment="1" applyProtection="1">
      <alignment horizontal="center" vertical="center"/>
    </xf>
    <xf numFmtId="49" fontId="36" fillId="0" borderId="0" xfId="0" applyNumberFormat="1" applyFont="1" applyAlignment="1" applyProtection="1">
      <alignment horizontal="center" vertical="center"/>
    </xf>
    <xf numFmtId="49" fontId="36" fillId="0" borderId="0" xfId="0" applyNumberFormat="1" applyFont="1" applyAlignment="1" applyProtection="1">
      <alignment horizontal="center" vertical="center" wrapText="1"/>
    </xf>
    <xf numFmtId="4" fontId="36" fillId="0" borderId="0" xfId="0" applyNumberFormat="1" applyFont="1" applyFill="1" applyBorder="1" applyAlignment="1" applyProtection="1">
      <alignment horizontal="right" vertical="center"/>
    </xf>
    <xf numFmtId="177" fontId="35" fillId="0" borderId="2" xfId="0" applyNumberFormat="1" applyFont="1" applyFill="1" applyBorder="1" applyAlignment="1" applyProtection="1">
      <alignment horizontal="right" vertical="top"/>
    </xf>
    <xf numFmtId="164" fontId="34" fillId="0" borderId="0" xfId="0" applyNumberFormat="1" applyFont="1" applyAlignment="1" applyProtection="1">
      <alignment horizontal="right" vertical="top"/>
    </xf>
    <xf numFmtId="49" fontId="34" fillId="0" borderId="0" xfId="0" applyNumberFormat="1" applyFont="1" applyAlignment="1" applyProtection="1">
      <alignment horizontal="center" vertical="top"/>
    </xf>
    <xf numFmtId="49" fontId="34" fillId="0" borderId="0" xfId="0" applyNumberFormat="1" applyFont="1" applyAlignment="1" applyProtection="1">
      <alignment horizontal="left" vertical="top"/>
    </xf>
    <xf numFmtId="49" fontId="34" fillId="0" borderId="0" xfId="0" applyNumberFormat="1" applyFont="1" applyAlignment="1" applyProtection="1">
      <alignment horizontal="left" vertical="top" wrapText="1"/>
    </xf>
    <xf numFmtId="4" fontId="35" fillId="0" borderId="0" xfId="0" applyNumberFormat="1" applyFont="1" applyFill="1" applyBorder="1" applyAlignment="1" applyProtection="1">
      <alignment horizontal="right" vertical="top"/>
    </xf>
    <xf numFmtId="166" fontId="3" fillId="0" borderId="0" xfId="3" applyNumberFormat="1" applyFont="1" applyProtection="1">
      <protection locked="0"/>
    </xf>
    <xf numFmtId="165" fontId="3" fillId="0" borderId="0" xfId="3" applyNumberFormat="1" applyFont="1" applyProtection="1">
      <protection locked="0"/>
    </xf>
    <xf numFmtId="171" fontId="3" fillId="0" borderId="0" xfId="3" applyNumberFormat="1" applyFont="1" applyProtection="1">
      <protection locked="0"/>
    </xf>
    <xf numFmtId="0" fontId="5" fillId="0" borderId="0" xfId="3" applyProtection="1">
      <protection locked="0"/>
    </xf>
    <xf numFmtId="171" fontId="31" fillId="0" borderId="0" xfId="3" applyNumberFormat="1" applyFont="1" applyAlignment="1" applyProtection="1">
      <alignment horizontal="center"/>
      <protection locked="0"/>
    </xf>
    <xf numFmtId="0" fontId="12" fillId="0" borderId="0" xfId="3" applyFont="1" applyProtection="1">
      <protection locked="0"/>
    </xf>
    <xf numFmtId="171" fontId="31" fillId="0" borderId="3" xfId="3" applyNumberFormat="1" applyFont="1" applyBorder="1" applyAlignment="1" applyProtection="1">
      <alignment horizontal="right"/>
      <protection locked="0"/>
    </xf>
    <xf numFmtId="49" fontId="2" fillId="0" borderId="0" xfId="3" applyNumberFormat="1" applyFont="1" applyAlignment="1" applyProtection="1">
      <alignment horizontal="right"/>
      <protection locked="0"/>
    </xf>
    <xf numFmtId="171" fontId="2" fillId="0" borderId="0" xfId="3" applyNumberFormat="1" applyFont="1" applyAlignment="1" applyProtection="1">
      <alignment horizontal="right"/>
      <protection locked="0"/>
    </xf>
    <xf numFmtId="166" fontId="32" fillId="0" borderId="0" xfId="0" applyNumberFormat="1" applyFont="1" applyAlignment="1" applyProtection="1">
      <protection locked="0"/>
    </xf>
    <xf numFmtId="165" fontId="32" fillId="0" borderId="0" xfId="0" applyNumberFormat="1" applyFont="1" applyFill="1" applyBorder="1" applyAlignment="1" applyProtection="1">
      <protection locked="0"/>
    </xf>
    <xf numFmtId="0" fontId="32" fillId="0" borderId="0" xfId="0" applyFont="1" applyProtection="1">
      <protection locked="0"/>
    </xf>
    <xf numFmtId="166" fontId="31" fillId="0" borderId="0" xfId="0" applyNumberFormat="1" applyFont="1" applyAlignment="1" applyProtection="1">
      <protection locked="0"/>
    </xf>
    <xf numFmtId="165" fontId="31" fillId="0" borderId="0" xfId="0" applyNumberFormat="1" applyFont="1" applyFill="1" applyBorder="1" applyAlignment="1" applyProtection="1">
      <protection locked="0"/>
    </xf>
    <xf numFmtId="0" fontId="31" fillId="0" borderId="0" xfId="0" applyFont="1" applyProtection="1">
      <protection locked="0"/>
    </xf>
    <xf numFmtId="166" fontId="34" fillId="0" borderId="2" xfId="0" applyNumberFormat="1" applyFont="1" applyBorder="1" applyAlignment="1" applyProtection="1">
      <alignment horizontal="right" vertical="top"/>
      <protection locked="0"/>
    </xf>
    <xf numFmtId="165" fontId="35" fillId="0" borderId="2" xfId="0" applyNumberFormat="1" applyFont="1" applyFill="1" applyBorder="1" applyAlignment="1" applyProtection="1">
      <alignment horizontal="right" vertical="top"/>
      <protection locked="0"/>
    </xf>
    <xf numFmtId="0" fontId="30" fillId="0" borderId="0" xfId="0" applyFont="1" applyProtection="1">
      <protection locked="0"/>
    </xf>
    <xf numFmtId="166" fontId="4" fillId="0" borderId="0" xfId="0" applyNumberFormat="1" applyFont="1" applyAlignment="1" applyProtection="1">
      <alignment horizontal="left" vertical="top" wrapText="1"/>
      <protection locked="0"/>
    </xf>
    <xf numFmtId="165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166" fontId="36" fillId="0" borderId="0" xfId="0" applyNumberFormat="1" applyFont="1" applyAlignment="1" applyProtection="1">
      <alignment horizontal="center" vertical="center"/>
      <protection locked="0"/>
    </xf>
    <xf numFmtId="165" fontId="36" fillId="0" borderId="0" xfId="0" applyNumberFormat="1" applyFont="1" applyFill="1" applyBorder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166" fontId="34" fillId="25" borderId="2" xfId="0" applyNumberFormat="1" applyFont="1" applyFill="1" applyBorder="1" applyAlignment="1" applyProtection="1">
      <alignment horizontal="right" vertical="top"/>
      <protection locked="0"/>
    </xf>
    <xf numFmtId="166" fontId="34" fillId="26" borderId="2" xfId="0" applyNumberFormat="1" applyFont="1" applyFill="1" applyBorder="1" applyAlignment="1" applyProtection="1">
      <alignment horizontal="right" vertical="top"/>
      <protection locked="0"/>
    </xf>
    <xf numFmtId="166" fontId="34" fillId="0" borderId="0" xfId="0" applyNumberFormat="1" applyFont="1" applyAlignment="1" applyProtection="1">
      <alignment horizontal="right" vertical="top"/>
      <protection locked="0"/>
    </xf>
    <xf numFmtId="165" fontId="35" fillId="0" borderId="0" xfId="0" applyNumberFormat="1" applyFont="1" applyFill="1" applyBorder="1" applyAlignment="1" applyProtection="1">
      <alignment horizontal="right" vertical="top"/>
      <protection locked="0"/>
    </xf>
    <xf numFmtId="171" fontId="31" fillId="0" borderId="0" xfId="3" applyNumberFormat="1" applyFont="1" applyAlignment="1" applyProtection="1">
      <alignment horizontal="center"/>
    </xf>
    <xf numFmtId="167" fontId="3" fillId="0" borderId="0" xfId="3" applyNumberFormat="1" applyFont="1" applyProtection="1"/>
    <xf numFmtId="168" fontId="3" fillId="0" borderId="0" xfId="3" applyNumberFormat="1" applyFont="1" applyProtection="1"/>
    <xf numFmtId="166" fontId="3" fillId="0" borderId="0" xfId="3" applyNumberFormat="1" applyFont="1" applyProtection="1"/>
    <xf numFmtId="0" fontId="5" fillId="0" borderId="0" xfId="3" applyProtection="1"/>
    <xf numFmtId="0" fontId="12" fillId="0" borderId="0" xfId="3" applyFont="1" applyProtection="1"/>
    <xf numFmtId="171" fontId="31" fillId="0" borderId="3" xfId="3" applyNumberFormat="1" applyFont="1" applyBorder="1" applyAlignment="1" applyProtection="1">
      <alignment horizontal="right"/>
    </xf>
    <xf numFmtId="171" fontId="31" fillId="0" borderId="3" xfId="3" applyNumberFormat="1" applyFont="1" applyBorder="1" applyAlignment="1" applyProtection="1">
      <alignment horizontal="center"/>
    </xf>
    <xf numFmtId="49" fontId="2" fillId="0" borderId="0" xfId="3" applyNumberFormat="1" applyFont="1" applyAlignment="1" applyProtection="1">
      <alignment horizontal="right"/>
    </xf>
    <xf numFmtId="167" fontId="32" fillId="0" borderId="0" xfId="0" applyNumberFormat="1" applyFont="1" applyAlignment="1" applyProtection="1"/>
    <xf numFmtId="168" fontId="32" fillId="0" borderId="0" xfId="0" applyNumberFormat="1" applyFont="1" applyAlignment="1" applyProtection="1"/>
    <xf numFmtId="166" fontId="32" fillId="0" borderId="0" xfId="0" applyNumberFormat="1" applyFont="1" applyAlignment="1" applyProtection="1"/>
    <xf numFmtId="170" fontId="33" fillId="0" borderId="0" xfId="0" applyNumberFormat="1" applyFont="1" applyAlignment="1" applyProtection="1"/>
    <xf numFmtId="0" fontId="32" fillId="0" borderId="0" xfId="0" applyFont="1" applyProtection="1"/>
    <xf numFmtId="167" fontId="31" fillId="0" borderId="0" xfId="0" applyNumberFormat="1" applyFont="1" applyAlignment="1" applyProtection="1"/>
    <xf numFmtId="168" fontId="31" fillId="0" borderId="0" xfId="0" applyNumberFormat="1" applyFont="1" applyAlignment="1" applyProtection="1"/>
    <xf numFmtId="169" fontId="31" fillId="0" borderId="0" xfId="0" applyNumberFormat="1" applyFont="1" applyAlignment="1" applyProtection="1"/>
    <xf numFmtId="166" fontId="31" fillId="0" borderId="0" xfId="0" applyNumberFormat="1" applyFont="1" applyAlignment="1" applyProtection="1"/>
    <xf numFmtId="0" fontId="31" fillId="0" borderId="0" xfId="0" applyFont="1" applyProtection="1"/>
    <xf numFmtId="167" fontId="34" fillId="0" borderId="2" xfId="0" applyNumberFormat="1" applyFont="1" applyBorder="1" applyAlignment="1" applyProtection="1">
      <alignment horizontal="right" vertical="top"/>
    </xf>
    <xf numFmtId="168" fontId="34" fillId="0" borderId="2" xfId="0" applyNumberFormat="1" applyFont="1" applyBorder="1" applyAlignment="1" applyProtection="1">
      <alignment horizontal="right" vertical="top"/>
    </xf>
    <xf numFmtId="169" fontId="34" fillId="0" borderId="2" xfId="0" applyNumberFormat="1" applyFont="1" applyBorder="1" applyAlignment="1" applyProtection="1">
      <alignment horizontal="right" vertical="top"/>
    </xf>
    <xf numFmtId="0" fontId="30" fillId="0" borderId="0" xfId="0" applyFont="1" applyProtection="1"/>
    <xf numFmtId="167" fontId="4" fillId="0" borderId="0" xfId="0" applyNumberFormat="1" applyFont="1" applyAlignment="1" applyProtection="1">
      <alignment horizontal="left" vertical="top" wrapText="1"/>
    </xf>
    <xf numFmtId="168" fontId="4" fillId="0" borderId="0" xfId="0" applyNumberFormat="1" applyFont="1" applyAlignment="1" applyProtection="1">
      <alignment horizontal="left" vertical="top" wrapText="1"/>
    </xf>
    <xf numFmtId="166" fontId="4" fillId="0" borderId="0" xfId="0" applyNumberFormat="1" applyFont="1" applyAlignment="1" applyProtection="1">
      <alignment horizontal="left" vertical="top" wrapText="1"/>
    </xf>
    <xf numFmtId="0" fontId="14" fillId="0" borderId="0" xfId="0" applyFont="1" applyAlignment="1" applyProtection="1">
      <alignment horizontal="left" vertical="top" wrapText="1"/>
    </xf>
    <xf numFmtId="170" fontId="27" fillId="0" borderId="0" xfId="0" applyNumberFormat="1" applyFont="1" applyAlignment="1" applyProtection="1">
      <alignment horizontal="left" vertical="top" wrapText="1"/>
    </xf>
    <xf numFmtId="167" fontId="36" fillId="0" borderId="0" xfId="0" applyNumberFormat="1" applyFont="1" applyAlignment="1" applyProtection="1">
      <alignment horizontal="center" vertical="center"/>
    </xf>
    <xf numFmtId="168" fontId="36" fillId="0" borderId="0" xfId="0" applyNumberFormat="1" applyFont="1" applyAlignment="1" applyProtection="1">
      <alignment horizontal="center" vertical="center"/>
    </xf>
    <xf numFmtId="166" fontId="36" fillId="0" borderId="0" xfId="0" applyNumberFormat="1" applyFont="1" applyAlignment="1" applyProtection="1">
      <alignment horizontal="center" vertical="center"/>
    </xf>
    <xf numFmtId="170" fontId="36" fillId="0" borderId="0" xfId="0" applyNumberFormat="1" applyFont="1" applyAlignment="1" applyProtection="1">
      <alignment horizontal="center" vertical="center"/>
    </xf>
    <xf numFmtId="0" fontId="36" fillId="0" borderId="0" xfId="0" applyFont="1" applyAlignment="1" applyProtection="1">
      <alignment horizontal="center" vertical="center"/>
    </xf>
    <xf numFmtId="167" fontId="34" fillId="0" borderId="2" xfId="0" applyNumberFormat="1" applyFont="1" applyFill="1" applyBorder="1" applyAlignment="1" applyProtection="1">
      <alignment horizontal="right" vertical="top"/>
    </xf>
    <xf numFmtId="170" fontId="27" fillId="27" borderId="0" xfId="0" applyNumberFormat="1" applyFont="1" applyFill="1" applyAlignment="1" applyProtection="1">
      <alignment horizontal="left" vertical="top" wrapText="1"/>
    </xf>
    <xf numFmtId="169" fontId="32" fillId="0" borderId="0" xfId="0" applyNumberFormat="1" applyFont="1" applyAlignment="1" applyProtection="1"/>
    <xf numFmtId="172" fontId="32" fillId="0" borderId="0" xfId="0" applyNumberFormat="1" applyFont="1" applyAlignment="1" applyProtection="1"/>
    <xf numFmtId="167" fontId="34" fillId="0" borderId="0" xfId="0" applyNumberFormat="1" applyFont="1" applyAlignment="1" applyProtection="1">
      <alignment horizontal="right" vertical="top"/>
    </xf>
    <xf numFmtId="168" fontId="34" fillId="0" borderId="0" xfId="0" applyNumberFormat="1" applyFont="1" applyAlignment="1" applyProtection="1">
      <alignment horizontal="right" vertical="top"/>
    </xf>
    <xf numFmtId="166" fontId="34" fillId="0" borderId="0" xfId="0" applyNumberFormat="1" applyFont="1" applyAlignment="1" applyProtection="1">
      <alignment horizontal="right" vertical="top"/>
    </xf>
    <xf numFmtId="4" fontId="40" fillId="3" borderId="0" xfId="4" applyNumberFormat="1" applyFill="1" applyAlignment="1" applyProtection="1">
      <alignment horizontal="right" vertical="center"/>
      <protection locked="0"/>
    </xf>
    <xf numFmtId="0" fontId="40" fillId="3" borderId="0" xfId="4" applyFill="1" applyAlignment="1" applyProtection="1">
      <alignment horizontal="left" vertical="center"/>
      <protection locked="0"/>
    </xf>
    <xf numFmtId="4" fontId="42" fillId="6" borderId="0" xfId="4" applyNumberFormat="1" applyFont="1" applyFill="1" applyAlignment="1" applyProtection="1">
      <alignment horizontal="left" vertical="center"/>
      <protection locked="0"/>
    </xf>
    <xf numFmtId="4" fontId="44" fillId="7" borderId="11" xfId="4" applyNumberFormat="1" applyFont="1" applyFill="1" applyBorder="1" applyAlignment="1" applyProtection="1">
      <alignment horizontal="center" vertical="center" wrapText="1"/>
      <protection locked="0"/>
    </xf>
    <xf numFmtId="3" fontId="44" fillId="7" borderId="11" xfId="4" applyNumberFormat="1" applyFont="1" applyFill="1" applyBorder="1" applyAlignment="1" applyProtection="1">
      <alignment horizontal="center" vertical="center" wrapText="1"/>
      <protection locked="0"/>
    </xf>
    <xf numFmtId="4" fontId="45" fillId="6" borderId="12" xfId="4" applyNumberFormat="1" applyFont="1" applyFill="1" applyBorder="1" applyAlignment="1" applyProtection="1">
      <alignment horizontal="left" vertical="center"/>
      <protection locked="0"/>
    </xf>
    <xf numFmtId="4" fontId="46" fillId="3" borderId="13" xfId="4" applyNumberFormat="1" applyFont="1" applyFill="1" applyBorder="1" applyAlignment="1" applyProtection="1">
      <alignment horizontal="right" vertical="center"/>
      <protection locked="0"/>
    </xf>
    <xf numFmtId="0" fontId="47" fillId="3" borderId="0" xfId="4" applyFont="1" applyFill="1" applyAlignment="1" applyProtection="1">
      <alignment horizontal="left" vertical="center"/>
      <protection locked="0"/>
    </xf>
    <xf numFmtId="37" fontId="48" fillId="3" borderId="2" xfId="4" applyNumberFormat="1" applyFont="1" applyFill="1" applyBorder="1" applyAlignment="1" applyProtection="1">
      <alignment horizontal="center"/>
      <protection locked="0"/>
    </xf>
    <xf numFmtId="0" fontId="48" fillId="3" borderId="2" xfId="4" applyFont="1" applyFill="1" applyBorder="1" applyAlignment="1" applyProtection="1">
      <alignment horizontal="right" wrapText="1"/>
      <protection locked="0"/>
    </xf>
    <xf numFmtId="0" fontId="48" fillId="3" borderId="2" xfId="4" applyFont="1" applyFill="1" applyBorder="1" applyAlignment="1" applyProtection="1">
      <alignment horizontal="left" wrapText="1"/>
      <protection locked="0"/>
    </xf>
    <xf numFmtId="0" fontId="48" fillId="3" borderId="2" xfId="4" applyFont="1" applyFill="1" applyBorder="1" applyAlignment="1" applyProtection="1">
      <alignment horizontal="center" wrapText="1"/>
      <protection locked="0"/>
    </xf>
    <xf numFmtId="4" fontId="48" fillId="3" borderId="2" xfId="4" applyNumberFormat="1" applyFont="1" applyFill="1" applyBorder="1" applyAlignment="1" applyProtection="1">
      <alignment horizontal="right"/>
      <protection locked="0"/>
    </xf>
    <xf numFmtId="174" fontId="48" fillId="3" borderId="2" xfId="4" applyNumberFormat="1" applyFont="1" applyFill="1" applyBorder="1" applyAlignment="1" applyProtection="1">
      <alignment horizontal="right"/>
      <protection locked="0"/>
    </xf>
    <xf numFmtId="0" fontId="40" fillId="3" borderId="0" xfId="4" applyFill="1" applyAlignment="1" applyProtection="1">
      <alignment horizontal="left"/>
      <protection locked="0"/>
    </xf>
    <xf numFmtId="4" fontId="42" fillId="3" borderId="2" xfId="4" applyNumberFormat="1" applyFont="1" applyFill="1" applyBorder="1" applyAlignment="1" applyProtection="1">
      <alignment horizontal="right" vertical="center"/>
      <protection locked="0"/>
    </xf>
    <xf numFmtId="4" fontId="30" fillId="3" borderId="2" xfId="4" applyNumberFormat="1" applyFont="1" applyFill="1" applyBorder="1" applyAlignment="1" applyProtection="1">
      <alignment horizontal="right" vertical="center" wrapText="1"/>
      <protection locked="0"/>
    </xf>
    <xf numFmtId="4" fontId="49" fillId="0" borderId="2" xfId="6" applyNumberFormat="1" applyFont="1" applyBorder="1" applyAlignment="1" applyProtection="1">
      <alignment horizontal="right" vertical="top"/>
      <protection locked="0"/>
    </xf>
    <xf numFmtId="0" fontId="40" fillId="3" borderId="0" xfId="4" applyFill="1" applyBorder="1" applyAlignment="1" applyProtection="1">
      <alignment horizontal="left" vertical="center"/>
      <protection locked="0"/>
    </xf>
    <xf numFmtId="37" fontId="48" fillId="3" borderId="0" xfId="4" applyNumberFormat="1" applyFont="1" applyFill="1" applyBorder="1" applyAlignment="1" applyProtection="1">
      <alignment horizontal="center"/>
      <protection locked="0"/>
    </xf>
    <xf numFmtId="4" fontId="48" fillId="3" borderId="0" xfId="4" applyNumberFormat="1" applyFont="1" applyFill="1" applyBorder="1" applyAlignment="1" applyProtection="1">
      <alignment horizontal="right"/>
      <protection locked="0"/>
    </xf>
    <xf numFmtId="174" fontId="48" fillId="3" borderId="0" xfId="4" applyNumberFormat="1" applyFont="1" applyFill="1" applyBorder="1" applyAlignment="1" applyProtection="1">
      <alignment horizontal="right"/>
      <protection locked="0"/>
    </xf>
    <xf numFmtId="4" fontId="30" fillId="3" borderId="0" xfId="4" applyNumberFormat="1" applyFont="1" applyFill="1" applyBorder="1" applyAlignment="1" applyProtection="1">
      <alignment horizontal="right" vertical="center" wrapText="1"/>
      <protection locked="0"/>
    </xf>
    <xf numFmtId="0" fontId="48" fillId="3" borderId="0" xfId="4" applyFont="1" applyFill="1" applyBorder="1" applyAlignment="1" applyProtection="1">
      <alignment horizontal="right" wrapText="1"/>
      <protection locked="0"/>
    </xf>
    <xf numFmtId="0" fontId="48" fillId="3" borderId="55" xfId="4" applyFont="1" applyFill="1" applyBorder="1" applyAlignment="1" applyProtection="1">
      <alignment horizontal="left" wrapText="1"/>
      <protection locked="0"/>
    </xf>
    <xf numFmtId="0" fontId="40" fillId="3" borderId="0" xfId="4" applyFill="1" applyAlignment="1" applyProtection="1">
      <alignment horizontal="right" vertical="center" wrapText="1"/>
    </xf>
    <xf numFmtId="0" fontId="40" fillId="3" borderId="0" xfId="4" applyFill="1" applyAlignment="1" applyProtection="1">
      <alignment horizontal="left" vertical="center" wrapText="1"/>
    </xf>
    <xf numFmtId="0" fontId="40" fillId="3" borderId="0" xfId="4" applyFill="1" applyAlignment="1" applyProtection="1">
      <alignment horizontal="center" vertical="center" wrapText="1"/>
    </xf>
    <xf numFmtId="4" fontId="40" fillId="3" borderId="0" xfId="4" applyNumberFormat="1" applyFill="1" applyAlignment="1" applyProtection="1">
      <alignment horizontal="right" vertical="center"/>
    </xf>
    <xf numFmtId="0" fontId="42" fillId="5" borderId="0" xfId="6" applyFont="1" applyFill="1" applyAlignment="1" applyProtection="1">
      <alignment horizontal="right"/>
    </xf>
    <xf numFmtId="37" fontId="46" fillId="3" borderId="13" xfId="4" applyNumberFormat="1" applyFont="1" applyFill="1" applyBorder="1" applyAlignment="1" applyProtection="1">
      <alignment horizontal="center" vertical="center"/>
    </xf>
    <xf numFmtId="0" fontId="46" fillId="3" borderId="13" xfId="4" applyFont="1" applyFill="1" applyBorder="1" applyAlignment="1" applyProtection="1">
      <alignment horizontal="right" vertical="center" wrapText="1"/>
    </xf>
    <xf numFmtId="0" fontId="46" fillId="3" borderId="13" xfId="4" applyFont="1" applyFill="1" applyBorder="1" applyAlignment="1" applyProtection="1">
      <alignment horizontal="left" vertical="center" wrapText="1"/>
    </xf>
    <xf numFmtId="0" fontId="46" fillId="3" borderId="13" xfId="4" applyFont="1" applyFill="1" applyBorder="1" applyAlignment="1" applyProtection="1">
      <alignment horizontal="center" vertical="center" wrapText="1"/>
    </xf>
    <xf numFmtId="4" fontId="46" fillId="3" borderId="13" xfId="4" applyNumberFormat="1" applyFont="1" applyFill="1" applyBorder="1" applyAlignment="1" applyProtection="1">
      <alignment horizontal="right" vertical="center"/>
    </xf>
    <xf numFmtId="37" fontId="48" fillId="3" borderId="2" xfId="4" applyNumberFormat="1" applyFont="1" applyFill="1" applyBorder="1" applyAlignment="1" applyProtection="1">
      <alignment horizontal="center"/>
    </xf>
    <xf numFmtId="0" fontId="48" fillId="3" borderId="2" xfId="4" applyFont="1" applyFill="1" applyBorder="1" applyAlignment="1" applyProtection="1">
      <alignment horizontal="right" wrapText="1"/>
    </xf>
    <xf numFmtId="0" fontId="48" fillId="3" borderId="2" xfId="4" applyFont="1" applyFill="1" applyBorder="1" applyAlignment="1" applyProtection="1">
      <alignment horizontal="left" wrapText="1"/>
    </xf>
    <xf numFmtId="0" fontId="48" fillId="3" borderId="2" xfId="4" applyFont="1" applyFill="1" applyBorder="1" applyAlignment="1" applyProtection="1">
      <alignment horizontal="center" wrapText="1"/>
    </xf>
    <xf numFmtId="37" fontId="42" fillId="3" borderId="2" xfId="4" applyNumberFormat="1" applyFont="1" applyFill="1" applyBorder="1" applyAlignment="1" applyProtection="1">
      <alignment horizontal="center" vertical="center"/>
    </xf>
    <xf numFmtId="0" fontId="42" fillId="3" borderId="2" xfId="4" applyFont="1" applyFill="1" applyBorder="1" applyAlignment="1" applyProtection="1">
      <alignment horizontal="right" vertical="center" wrapText="1"/>
    </xf>
    <xf numFmtId="0" fontId="48" fillId="3" borderId="2" xfId="4" applyFont="1" applyFill="1" applyBorder="1" applyAlignment="1" applyProtection="1">
      <alignment horizontal="left" vertical="center" wrapText="1"/>
    </xf>
    <xf numFmtId="0" fontId="42" fillId="3" borderId="2" xfId="4" applyFont="1" applyFill="1" applyBorder="1" applyAlignment="1" applyProtection="1">
      <alignment horizontal="center" vertical="center" wrapText="1"/>
    </xf>
    <xf numFmtId="0" fontId="42" fillId="3" borderId="2" xfId="4" applyFont="1" applyFill="1" applyBorder="1" applyAlignment="1" applyProtection="1">
      <alignment horizontal="left" vertical="center" wrapText="1"/>
    </xf>
    <xf numFmtId="0" fontId="49" fillId="0" borderId="2" xfId="6" applyFont="1" applyBorder="1" applyAlignment="1" applyProtection="1">
      <alignment horizontal="right" vertical="top" wrapText="1"/>
    </xf>
    <xf numFmtId="0" fontId="49" fillId="0" borderId="2" xfId="6" applyFont="1" applyBorder="1" applyAlignment="1" applyProtection="1">
      <alignment horizontal="left" vertical="top" wrapText="1"/>
    </xf>
    <xf numFmtId="0" fontId="49" fillId="0" borderId="2" xfId="6" applyFont="1" applyBorder="1" applyAlignment="1" applyProtection="1">
      <alignment horizontal="center" vertical="top" wrapText="1"/>
    </xf>
    <xf numFmtId="4" fontId="49" fillId="0" borderId="2" xfId="6" applyNumberFormat="1" applyFont="1" applyBorder="1" applyAlignment="1" applyProtection="1">
      <alignment horizontal="right" vertical="top"/>
    </xf>
    <xf numFmtId="0" fontId="42" fillId="3" borderId="2" xfId="4" applyFont="1" applyFill="1" applyBorder="1" applyAlignment="1" applyProtection="1">
      <alignment horizontal="left" wrapText="1"/>
    </xf>
    <xf numFmtId="0" fontId="42" fillId="3" borderId="2" xfId="4" applyFont="1" applyFill="1" applyBorder="1" applyAlignment="1" applyProtection="1">
      <alignment horizontal="left" vertical="top" wrapText="1"/>
    </xf>
    <xf numFmtId="37" fontId="40" fillId="3" borderId="0" xfId="4" applyNumberFormat="1" applyFill="1" applyAlignment="1" applyProtection="1">
      <alignment horizontal="center" vertical="center"/>
    </xf>
    <xf numFmtId="39" fontId="40" fillId="3" borderId="0" xfId="4" applyNumberFormat="1" applyFill="1" applyAlignment="1" applyProtection="1">
      <alignment horizontal="right" vertical="center"/>
    </xf>
    <xf numFmtId="173" fontId="40" fillId="3" borderId="0" xfId="4" applyNumberFormat="1" applyFill="1" applyAlignment="1" applyProtection="1">
      <alignment horizontal="right" vertical="center"/>
    </xf>
    <xf numFmtId="0" fontId="40" fillId="3" borderId="0" xfId="4" applyFill="1" applyAlignment="1" applyProtection="1">
      <alignment horizontal="left" vertical="center"/>
    </xf>
    <xf numFmtId="0" fontId="47" fillId="3" borderId="0" xfId="4" applyFont="1" applyFill="1" applyAlignment="1" applyProtection="1">
      <alignment horizontal="left" vertical="center"/>
    </xf>
    <xf numFmtId="0" fontId="40" fillId="3" borderId="0" xfId="4" applyFill="1" applyAlignment="1" applyProtection="1">
      <alignment horizontal="left"/>
    </xf>
    <xf numFmtId="175" fontId="42" fillId="3" borderId="2" xfId="4" applyNumberFormat="1" applyFont="1" applyFill="1" applyBorder="1" applyAlignment="1" applyProtection="1">
      <alignment horizontal="right" vertical="center"/>
    </xf>
    <xf numFmtId="0" fontId="30" fillId="3" borderId="2" xfId="4" applyFont="1" applyFill="1" applyBorder="1" applyAlignment="1" applyProtection="1">
      <alignment horizontal="left" vertical="center" wrapText="1"/>
    </xf>
    <xf numFmtId="4" fontId="30" fillId="3" borderId="2" xfId="4" applyNumberFormat="1" applyFont="1" applyFill="1" applyBorder="1" applyAlignment="1" applyProtection="1">
      <alignment horizontal="right" vertical="center" wrapText="1"/>
    </xf>
    <xf numFmtId="0" fontId="40" fillId="3" borderId="0" xfId="4" applyFill="1" applyBorder="1" applyAlignment="1" applyProtection="1">
      <alignment horizontal="left" vertical="center"/>
    </xf>
    <xf numFmtId="37" fontId="48" fillId="3" borderId="0" xfId="4" applyNumberFormat="1" applyFont="1" applyFill="1" applyBorder="1" applyAlignment="1" applyProtection="1">
      <alignment horizontal="center"/>
    </xf>
    <xf numFmtId="0" fontId="50" fillId="0" borderId="0" xfId="7" applyProtection="1">
      <protection locked="0"/>
    </xf>
    <xf numFmtId="0" fontId="50" fillId="0" borderId="0" xfId="7" applyAlignment="1" applyProtection="1">
      <alignment horizontal="left" vertical="center"/>
      <protection locked="0"/>
    </xf>
    <xf numFmtId="0" fontId="50" fillId="0" borderId="0" xfId="7" applyAlignment="1" applyProtection="1">
      <alignment vertical="center"/>
      <protection locked="0"/>
    </xf>
    <xf numFmtId="0" fontId="56" fillId="0" borderId="17" xfId="7" applyFont="1" applyBorder="1" applyAlignment="1" applyProtection="1">
      <alignment vertical="center"/>
      <protection locked="0"/>
    </xf>
    <xf numFmtId="0" fontId="56" fillId="0" borderId="0" xfId="7" applyFont="1" applyAlignment="1" applyProtection="1">
      <alignment vertical="center"/>
      <protection locked="0"/>
    </xf>
    <xf numFmtId="0" fontId="57" fillId="0" borderId="17" xfId="7" applyFont="1" applyBorder="1" applyAlignment="1" applyProtection="1">
      <alignment vertical="center"/>
      <protection locked="0"/>
    </xf>
    <xf numFmtId="0" fontId="57" fillId="0" borderId="0" xfId="7" applyFont="1" applyAlignment="1" applyProtection="1">
      <alignment vertical="center"/>
      <protection locked="0"/>
    </xf>
    <xf numFmtId="0" fontId="50" fillId="0" borderId="21" xfId="7" applyBorder="1" applyAlignment="1" applyProtection="1">
      <alignment vertical="center"/>
      <protection locked="0"/>
    </xf>
    <xf numFmtId="0" fontId="5" fillId="0" borderId="17" xfId="9" applyBorder="1" applyAlignment="1" applyProtection="1">
      <alignment horizontal="center" vertical="center" wrapText="1"/>
      <protection locked="0"/>
    </xf>
    <xf numFmtId="0" fontId="59" fillId="0" borderId="23" xfId="9" applyFont="1" applyBorder="1" applyAlignment="1" applyProtection="1">
      <alignment horizontal="center" vertical="center" wrapText="1"/>
      <protection locked="0"/>
    </xf>
    <xf numFmtId="0" fontId="59" fillId="0" borderId="24" xfId="9" applyFont="1" applyBorder="1" applyAlignment="1" applyProtection="1">
      <alignment horizontal="center" vertical="center" wrapText="1"/>
      <protection locked="0"/>
    </xf>
    <xf numFmtId="0" fontId="59" fillId="0" borderId="26" xfId="9" applyFont="1" applyBorder="1" applyAlignment="1" applyProtection="1">
      <alignment horizontal="center" vertical="center" wrapText="1"/>
      <protection locked="0"/>
    </xf>
    <xf numFmtId="0" fontId="5" fillId="0" borderId="0" xfId="9" applyAlignment="1" applyProtection="1">
      <alignment horizontal="center" vertical="center" wrapText="1"/>
      <protection locked="0"/>
    </xf>
    <xf numFmtId="0" fontId="50" fillId="0" borderId="27" xfId="7" applyBorder="1" applyAlignment="1" applyProtection="1">
      <alignment vertical="center"/>
      <protection locked="0"/>
    </xf>
    <xf numFmtId="0" fontId="50" fillId="0" borderId="28" xfId="7" applyBorder="1" applyAlignment="1" applyProtection="1">
      <alignment vertical="center"/>
      <protection locked="0"/>
    </xf>
    <xf numFmtId="176" fontId="60" fillId="0" borderId="28" xfId="7" applyNumberFormat="1" applyFont="1" applyBorder="1" applyProtection="1">
      <protection locked="0"/>
    </xf>
    <xf numFmtId="176" fontId="60" fillId="0" borderId="29" xfId="7" applyNumberFormat="1" applyFont="1" applyBorder="1" applyProtection="1">
      <protection locked="0"/>
    </xf>
    <xf numFmtId="4" fontId="61" fillId="0" borderId="0" xfId="7" applyNumberFormat="1" applyFont="1" applyAlignment="1" applyProtection="1">
      <alignment vertical="center"/>
      <protection locked="0"/>
    </xf>
    <xf numFmtId="0" fontId="62" fillId="0" borderId="17" xfId="7" applyFont="1" applyBorder="1" applyProtection="1">
      <protection locked="0"/>
    </xf>
    <xf numFmtId="0" fontId="62" fillId="0" borderId="0" xfId="7" applyFont="1" applyProtection="1">
      <protection locked="0"/>
    </xf>
    <xf numFmtId="0" fontId="62" fillId="0" borderId="0" xfId="7" applyFont="1" applyAlignment="1" applyProtection="1">
      <alignment horizontal="left"/>
      <protection locked="0"/>
    </xf>
    <xf numFmtId="0" fontId="62" fillId="0" borderId="30" xfId="7" applyFont="1" applyBorder="1" applyProtection="1">
      <protection locked="0"/>
    </xf>
    <xf numFmtId="176" fontId="62" fillId="0" borderId="0" xfId="7" applyNumberFormat="1" applyFont="1" applyProtection="1">
      <protection locked="0"/>
    </xf>
    <xf numFmtId="176" fontId="62" fillId="0" borderId="31" xfId="7" applyNumberFormat="1" applyFont="1" applyBorder="1" applyProtection="1">
      <protection locked="0"/>
    </xf>
    <xf numFmtId="0" fontId="62" fillId="0" borderId="0" xfId="7" applyFont="1" applyAlignment="1" applyProtection="1">
      <alignment horizontal="center"/>
      <protection locked="0"/>
    </xf>
    <xf numFmtId="4" fontId="62" fillId="0" borderId="0" xfId="7" applyNumberFormat="1" applyFont="1" applyAlignment="1" applyProtection="1">
      <alignment vertical="center"/>
      <protection locked="0"/>
    </xf>
    <xf numFmtId="0" fontId="59" fillId="0" borderId="30" xfId="7" applyFont="1" applyBorder="1" applyAlignment="1" applyProtection="1">
      <alignment horizontal="left" vertical="center"/>
      <protection locked="0"/>
    </xf>
    <xf numFmtId="0" fontId="59" fillId="0" borderId="0" xfId="7" applyFont="1" applyAlignment="1" applyProtection="1">
      <alignment horizontal="center" vertical="center"/>
      <protection locked="0"/>
    </xf>
    <xf numFmtId="176" fontId="59" fillId="0" borderId="0" xfId="7" applyNumberFormat="1" applyFont="1" applyAlignment="1" applyProtection="1">
      <alignment vertical="center"/>
      <protection locked="0"/>
    </xf>
    <xf numFmtId="176" fontId="59" fillId="0" borderId="31" xfId="7" applyNumberFormat="1" applyFont="1" applyBorder="1" applyAlignment="1" applyProtection="1">
      <alignment vertical="center"/>
      <protection locked="0"/>
    </xf>
    <xf numFmtId="0" fontId="58" fillId="0" borderId="0" xfId="7" applyFont="1" applyAlignment="1" applyProtection="1">
      <alignment horizontal="left" vertical="center"/>
      <protection locked="0"/>
    </xf>
    <xf numFmtId="4" fontId="50" fillId="0" borderId="0" xfId="7" applyNumberFormat="1" applyAlignment="1" applyProtection="1">
      <alignment vertical="center"/>
      <protection locked="0"/>
    </xf>
    <xf numFmtId="0" fontId="64" fillId="0" borderId="17" xfId="7" applyFont="1" applyBorder="1" applyAlignment="1" applyProtection="1">
      <alignment vertical="center"/>
      <protection locked="0"/>
    </xf>
    <xf numFmtId="0" fontId="63" fillId="0" borderId="30" xfId="7" applyFont="1" applyBorder="1" applyAlignment="1" applyProtection="1">
      <alignment horizontal="left" vertical="center"/>
      <protection locked="0"/>
    </xf>
    <xf numFmtId="0" fontId="63" fillId="0" borderId="0" xfId="7" applyFont="1" applyAlignment="1" applyProtection="1">
      <alignment horizontal="center" vertical="center"/>
      <protection locked="0"/>
    </xf>
    <xf numFmtId="0" fontId="50" fillId="0" borderId="30" xfId="7" applyBorder="1" applyAlignment="1" applyProtection="1">
      <alignment vertical="center"/>
      <protection locked="0"/>
    </xf>
    <xf numFmtId="0" fontId="50" fillId="0" borderId="31" xfId="7" applyBorder="1" applyAlignment="1" applyProtection="1">
      <alignment vertical="center"/>
      <protection locked="0"/>
    </xf>
    <xf numFmtId="0" fontId="59" fillId="0" borderId="34" xfId="7" applyFont="1" applyBorder="1" applyAlignment="1" applyProtection="1">
      <alignment horizontal="left" vertical="center"/>
      <protection locked="0"/>
    </xf>
    <xf numFmtId="0" fontId="59" fillId="0" borderId="19" xfId="7" applyFont="1" applyBorder="1" applyAlignment="1" applyProtection="1">
      <alignment horizontal="center" vertical="center"/>
      <protection locked="0"/>
    </xf>
    <xf numFmtId="176" fontId="59" fillId="0" borderId="19" xfId="7" applyNumberFormat="1" applyFont="1" applyBorder="1" applyAlignment="1" applyProtection="1">
      <alignment vertical="center"/>
      <protection locked="0"/>
    </xf>
    <xf numFmtId="176" fontId="59" fillId="0" borderId="35" xfId="7" applyNumberFormat="1" applyFont="1" applyBorder="1" applyAlignment="1" applyProtection="1">
      <alignment vertical="center"/>
      <protection locked="0"/>
    </xf>
    <xf numFmtId="0" fontId="50" fillId="0" borderId="0" xfId="7" applyProtection="1"/>
    <xf numFmtId="0" fontId="37" fillId="0" borderId="0" xfId="8" applyFont="1" applyProtection="1"/>
    <xf numFmtId="0" fontId="50" fillId="0" borderId="0" xfId="7" applyAlignment="1" applyProtection="1">
      <alignment vertical="center"/>
    </xf>
    <xf numFmtId="0" fontId="50" fillId="0" borderId="14" xfId="7" applyBorder="1" applyAlignment="1" applyProtection="1">
      <alignment vertical="center"/>
    </xf>
    <xf numFmtId="0" fontId="50" fillId="0" borderId="15" xfId="7" applyBorder="1" applyAlignment="1" applyProtection="1">
      <alignment vertical="center"/>
    </xf>
    <xf numFmtId="0" fontId="50" fillId="0" borderId="17" xfId="7" applyBorder="1" applyAlignment="1" applyProtection="1">
      <alignment vertical="center"/>
    </xf>
    <xf numFmtId="0" fontId="53" fillId="0" borderId="0" xfId="7" applyFont="1" applyAlignment="1" applyProtection="1">
      <alignment horizontal="left" vertical="center"/>
    </xf>
    <xf numFmtId="0" fontId="54" fillId="0" borderId="0" xfId="7" applyFont="1" applyAlignment="1" applyProtection="1">
      <alignment horizontal="left" vertical="center"/>
    </xf>
    <xf numFmtId="0" fontId="56" fillId="0" borderId="0" xfId="7" applyFont="1" applyAlignment="1" applyProtection="1">
      <alignment vertical="center"/>
    </xf>
    <xf numFmtId="0" fontId="56" fillId="0" borderId="17" xfId="7" applyFont="1" applyBorder="1" applyAlignment="1" applyProtection="1">
      <alignment vertical="center"/>
    </xf>
    <xf numFmtId="0" fontId="56" fillId="0" borderId="19" xfId="7" applyFont="1" applyBorder="1" applyAlignment="1" applyProtection="1">
      <alignment horizontal="left" vertical="center"/>
    </xf>
    <xf numFmtId="0" fontId="56" fillId="0" borderId="19" xfId="7" applyFont="1" applyBorder="1" applyAlignment="1" applyProtection="1">
      <alignment vertical="center"/>
    </xf>
    <xf numFmtId="0" fontId="57" fillId="0" borderId="0" xfId="7" applyFont="1" applyAlignment="1" applyProtection="1">
      <alignment vertical="center"/>
    </xf>
    <xf numFmtId="0" fontId="57" fillId="0" borderId="17" xfId="7" applyFont="1" applyBorder="1" applyAlignment="1" applyProtection="1">
      <alignment vertical="center"/>
    </xf>
    <xf numFmtId="0" fontId="57" fillId="0" borderId="19" xfId="7" applyFont="1" applyBorder="1" applyAlignment="1" applyProtection="1">
      <alignment horizontal="left" vertical="center"/>
    </xf>
    <xf numFmtId="0" fontId="57" fillId="0" borderId="19" xfId="7" applyFont="1" applyBorder="1" applyAlignment="1" applyProtection="1">
      <alignment vertical="center"/>
    </xf>
    <xf numFmtId="0" fontId="50" fillId="0" borderId="20" xfId="7" applyBorder="1" applyAlignment="1" applyProtection="1">
      <alignment vertical="center"/>
    </xf>
    <xf numFmtId="0" fontId="50" fillId="0" borderId="21" xfId="7" applyBorder="1" applyAlignment="1" applyProtection="1">
      <alignment vertical="center"/>
    </xf>
    <xf numFmtId="0" fontId="5" fillId="0" borderId="0" xfId="9" applyAlignment="1" applyProtection="1">
      <alignment horizontal="center" vertical="center" wrapText="1"/>
    </xf>
    <xf numFmtId="0" fontId="5" fillId="0" borderId="17" xfId="9" applyBorder="1" applyAlignment="1" applyProtection="1">
      <alignment horizontal="center" vertical="center" wrapText="1"/>
    </xf>
    <xf numFmtId="0" fontId="58" fillId="10" borderId="23" xfId="9" applyFont="1" applyFill="1" applyBorder="1" applyAlignment="1" applyProtection="1">
      <alignment horizontal="center" vertical="center" wrapText="1"/>
    </xf>
    <xf numFmtId="0" fontId="58" fillId="10" borderId="24" xfId="9" applyFont="1" applyFill="1" applyBorder="1" applyAlignment="1" applyProtection="1">
      <alignment horizontal="center" vertical="center" wrapText="1"/>
    </xf>
    <xf numFmtId="0" fontId="55" fillId="0" borderId="0" xfId="7" applyFont="1" applyAlignment="1" applyProtection="1">
      <alignment horizontal="left" vertical="center"/>
    </xf>
    <xf numFmtId="0" fontId="62" fillId="0" borderId="0" xfId="7" applyFont="1" applyProtection="1"/>
    <xf numFmtId="0" fontId="62" fillId="0" borderId="17" xfId="7" applyFont="1" applyBorder="1" applyProtection="1"/>
    <xf numFmtId="0" fontId="62" fillId="0" borderId="0" xfId="7" applyFont="1" applyAlignment="1" applyProtection="1">
      <alignment horizontal="left"/>
    </xf>
    <xf numFmtId="0" fontId="56" fillId="0" borderId="0" xfId="7" applyFont="1" applyAlignment="1" applyProtection="1">
      <alignment horizontal="left"/>
    </xf>
    <xf numFmtId="0" fontId="57" fillId="0" borderId="0" xfId="7" applyFont="1" applyAlignment="1" applyProtection="1">
      <alignment horizontal="left"/>
    </xf>
    <xf numFmtId="0" fontId="58" fillId="0" borderId="32" xfId="7" applyFont="1" applyBorder="1" applyAlignment="1" applyProtection="1">
      <alignment horizontal="center" vertical="center"/>
    </xf>
    <xf numFmtId="49" fontId="58" fillId="0" borderId="32" xfId="7" applyNumberFormat="1" applyFont="1" applyBorder="1" applyAlignment="1" applyProtection="1">
      <alignment horizontal="left" vertical="center" wrapText="1"/>
    </xf>
    <xf numFmtId="0" fontId="58" fillId="0" borderId="32" xfId="7" applyFont="1" applyBorder="1" applyAlignment="1" applyProtection="1">
      <alignment horizontal="left" vertical="center" wrapText="1"/>
    </xf>
    <xf numFmtId="0" fontId="58" fillId="0" borderId="32" xfId="7" applyFont="1" applyBorder="1" applyAlignment="1" applyProtection="1">
      <alignment horizontal="center" vertical="center" wrapText="1"/>
    </xf>
    <xf numFmtId="177" fontId="58" fillId="0" borderId="32" xfId="7" applyNumberFormat="1" applyFont="1" applyBorder="1" applyAlignment="1" applyProtection="1">
      <alignment vertical="center"/>
    </xf>
    <xf numFmtId="0" fontId="63" fillId="0" borderId="32" xfId="7" applyFont="1" applyBorder="1" applyAlignment="1" applyProtection="1">
      <alignment horizontal="center" vertical="center"/>
    </xf>
    <xf numFmtId="49" fontId="63" fillId="0" borderId="32" xfId="7" applyNumberFormat="1" applyFont="1" applyBorder="1" applyAlignment="1" applyProtection="1">
      <alignment horizontal="left" vertical="center" wrapText="1"/>
    </xf>
    <xf numFmtId="0" fontId="63" fillId="0" borderId="32" xfId="7" applyFont="1" applyBorder="1" applyAlignment="1" applyProtection="1">
      <alignment horizontal="left" vertical="center" wrapText="1"/>
    </xf>
    <xf numFmtId="0" fontId="63" fillId="0" borderId="32" xfId="7" applyFont="1" applyBorder="1" applyAlignment="1" applyProtection="1">
      <alignment horizontal="center" vertical="center" wrapText="1"/>
    </xf>
    <xf numFmtId="177" fontId="63" fillId="0" borderId="32" xfId="7" applyNumberFormat="1" applyFont="1" applyBorder="1" applyAlignment="1" applyProtection="1">
      <alignment vertical="center"/>
    </xf>
    <xf numFmtId="0" fontId="65" fillId="0" borderId="0" xfId="7" applyFont="1" applyAlignment="1" applyProtection="1">
      <alignment horizontal="left" vertical="center"/>
    </xf>
    <xf numFmtId="0" fontId="66" fillId="0" borderId="0" xfId="7" applyFont="1" applyAlignment="1" applyProtection="1">
      <alignment vertical="center" wrapText="1"/>
    </xf>
    <xf numFmtId="0" fontId="50" fillId="0" borderId="16" xfId="7" applyBorder="1" applyAlignment="1" applyProtection="1">
      <alignment vertical="center"/>
    </xf>
    <xf numFmtId="0" fontId="50" fillId="0" borderId="18" xfId="7" applyBorder="1" applyAlignment="1" applyProtection="1">
      <alignment vertical="center"/>
    </xf>
    <xf numFmtId="4" fontId="55" fillId="0" borderId="0" xfId="7" applyNumberFormat="1" applyFont="1" applyAlignment="1" applyProtection="1">
      <alignment vertical="center"/>
    </xf>
    <xf numFmtId="4" fontId="56" fillId="0" borderId="19" xfId="7" applyNumberFormat="1" applyFont="1" applyBorder="1" applyAlignment="1" applyProtection="1">
      <alignment vertical="center"/>
    </xf>
    <xf numFmtId="0" fontId="56" fillId="0" borderId="18" xfId="7" applyFont="1" applyBorder="1" applyAlignment="1" applyProtection="1">
      <alignment vertical="center"/>
    </xf>
    <xf numFmtId="4" fontId="57" fillId="0" borderId="19" xfId="7" applyNumberFormat="1" applyFont="1" applyBorder="1" applyAlignment="1" applyProtection="1">
      <alignment vertical="center"/>
    </xf>
    <xf numFmtId="0" fontId="57" fillId="0" borderId="18" xfId="7" applyFont="1" applyBorder="1" applyAlignment="1" applyProtection="1">
      <alignment vertical="center"/>
    </xf>
    <xf numFmtId="0" fontId="50" fillId="0" borderId="22" xfId="7" applyBorder="1" applyAlignment="1" applyProtection="1">
      <alignment vertical="center"/>
    </xf>
    <xf numFmtId="0" fontId="58" fillId="10" borderId="25" xfId="9" applyFont="1" applyFill="1" applyBorder="1" applyAlignment="1" applyProtection="1">
      <alignment horizontal="center" vertical="center" wrapText="1"/>
    </xf>
    <xf numFmtId="4" fontId="55" fillId="0" borderId="0" xfId="7" applyNumberFormat="1" applyFont="1" applyProtection="1"/>
    <xf numFmtId="4" fontId="56" fillId="0" borderId="0" xfId="7" applyNumberFormat="1" applyFont="1" applyProtection="1"/>
    <xf numFmtId="0" fontId="62" fillId="0" borderId="18" xfId="7" applyFont="1" applyBorder="1" applyProtection="1"/>
    <xf numFmtId="4" fontId="57" fillId="0" borderId="0" xfId="7" applyNumberFormat="1" applyFont="1" applyProtection="1"/>
    <xf numFmtId="4" fontId="58" fillId="0" borderId="32" xfId="7" applyNumberFormat="1" applyFont="1" applyBorder="1" applyAlignment="1" applyProtection="1">
      <alignment vertical="center"/>
    </xf>
    <xf numFmtId="0" fontId="58" fillId="0" borderId="33" xfId="7" applyFont="1" applyBorder="1" applyAlignment="1" applyProtection="1">
      <alignment horizontal="left" vertical="center" wrapText="1"/>
    </xf>
    <xf numFmtId="4" fontId="63" fillId="0" borderId="32" xfId="7" applyNumberFormat="1" applyFont="1" applyBorder="1" applyAlignment="1" applyProtection="1">
      <alignment vertical="center"/>
    </xf>
    <xf numFmtId="0" fontId="63" fillId="0" borderId="33" xfId="7" applyFont="1" applyBorder="1" applyAlignment="1" applyProtection="1">
      <alignment horizontal="left" vertical="center" wrapText="1"/>
    </xf>
    <xf numFmtId="0" fontId="50" fillId="0" borderId="17" xfId="7" applyBorder="1" applyAlignment="1" applyProtection="1">
      <alignment horizontal="center" vertical="center" wrapText="1"/>
      <protection locked="0"/>
    </xf>
    <xf numFmtId="0" fontId="50" fillId="0" borderId="0" xfId="7" applyAlignment="1" applyProtection="1">
      <alignment horizontal="center" vertical="center" wrapText="1"/>
      <protection locked="0"/>
    </xf>
    <xf numFmtId="0" fontId="59" fillId="0" borderId="23" xfId="7" applyFont="1" applyBorder="1" applyAlignment="1" applyProtection="1">
      <alignment horizontal="center" vertical="center" wrapText="1"/>
      <protection locked="0"/>
    </xf>
    <xf numFmtId="0" fontId="59" fillId="0" borderId="24" xfId="7" applyFont="1" applyBorder="1" applyAlignment="1" applyProtection="1">
      <alignment horizontal="center" vertical="center" wrapText="1"/>
      <protection locked="0"/>
    </xf>
    <xf numFmtId="0" fontId="59" fillId="0" borderId="26" xfId="7" applyFont="1" applyBorder="1" applyAlignment="1" applyProtection="1">
      <alignment horizontal="center" vertical="center" wrapText="1"/>
      <protection locked="0"/>
    </xf>
    <xf numFmtId="0" fontId="64" fillId="0" borderId="0" xfId="7" applyFont="1" applyAlignment="1" applyProtection="1">
      <alignment vertical="center"/>
      <protection locked="0"/>
    </xf>
    <xf numFmtId="0" fontId="50" fillId="0" borderId="0" xfId="7" applyAlignment="1" applyProtection="1">
      <alignment horizontal="center" vertical="center" wrapText="1"/>
    </xf>
    <xf numFmtId="0" fontId="50" fillId="0" borderId="17" xfId="7" applyBorder="1" applyAlignment="1" applyProtection="1">
      <alignment horizontal="center" vertical="center" wrapText="1"/>
    </xf>
    <xf numFmtId="0" fontId="58" fillId="10" borderId="23" xfId="7" applyFont="1" applyFill="1" applyBorder="1" applyAlignment="1" applyProtection="1">
      <alignment horizontal="center" vertical="center" wrapText="1"/>
    </xf>
    <xf numFmtId="0" fontId="58" fillId="10" borderId="24" xfId="7" applyFont="1" applyFill="1" applyBorder="1" applyAlignment="1" applyProtection="1">
      <alignment horizontal="center" vertical="center" wrapText="1"/>
    </xf>
    <xf numFmtId="0" fontId="58" fillId="10" borderId="25" xfId="7" applyFont="1" applyFill="1" applyBorder="1" applyAlignment="1" applyProtection="1">
      <alignment horizontal="center" vertical="center" wrapText="1"/>
    </xf>
    <xf numFmtId="0" fontId="67" fillId="0" borderId="0" xfId="10" applyFont="1" applyProtection="1">
      <protection locked="0"/>
    </xf>
    <xf numFmtId="4" fontId="67" fillId="0" borderId="0" xfId="10" applyNumberFormat="1" applyFont="1" applyProtection="1">
      <protection locked="0"/>
    </xf>
    <xf numFmtId="4" fontId="68" fillId="11" borderId="36" xfId="10" applyNumberFormat="1" applyFont="1" applyFill="1" applyBorder="1" applyAlignment="1" applyProtection="1">
      <alignment horizontal="left"/>
      <protection locked="0"/>
    </xf>
    <xf numFmtId="4" fontId="68" fillId="11" borderId="37" xfId="10" applyNumberFormat="1" applyFont="1" applyFill="1" applyBorder="1" applyAlignment="1" applyProtection="1">
      <alignment horizontal="left"/>
      <protection locked="0"/>
    </xf>
    <xf numFmtId="4" fontId="68" fillId="0" borderId="37" xfId="10" applyNumberFormat="1" applyFont="1" applyBorder="1" applyAlignment="1" applyProtection="1">
      <alignment horizontal="left"/>
      <protection locked="0"/>
    </xf>
    <xf numFmtId="4" fontId="71" fillId="12" borderId="37" xfId="10" applyNumberFormat="1" applyFont="1" applyFill="1" applyBorder="1" applyAlignment="1" applyProtection="1">
      <alignment horizontal="right"/>
      <protection locked="0"/>
    </xf>
    <xf numFmtId="4" fontId="68" fillId="13" borderId="37" xfId="10" applyNumberFormat="1" applyFont="1" applyFill="1" applyBorder="1" applyAlignment="1" applyProtection="1">
      <alignment horizontal="right"/>
      <protection locked="0"/>
    </xf>
    <xf numFmtId="4" fontId="72" fillId="14" borderId="37" xfId="10" applyNumberFormat="1" applyFont="1" applyFill="1" applyBorder="1" applyAlignment="1" applyProtection="1">
      <alignment horizontal="right"/>
      <protection locked="0"/>
    </xf>
    <xf numFmtId="4" fontId="68" fillId="13" borderId="37" xfId="10" applyNumberFormat="1" applyFont="1" applyFill="1" applyBorder="1" applyAlignment="1" applyProtection="1">
      <alignment horizontal="left"/>
      <protection locked="0"/>
    </xf>
    <xf numFmtId="4" fontId="71" fillId="15" borderId="37" xfId="10" applyNumberFormat="1" applyFont="1" applyFill="1" applyBorder="1" applyAlignment="1" applyProtection="1">
      <alignment horizontal="right"/>
      <protection locked="0"/>
    </xf>
    <xf numFmtId="0" fontId="67" fillId="0" borderId="0" xfId="10" applyFont="1" applyProtection="1"/>
    <xf numFmtId="49" fontId="67" fillId="0" borderId="0" xfId="10" applyNumberFormat="1" applyFont="1" applyAlignment="1" applyProtection="1">
      <alignment wrapText="1" shrinkToFit="1"/>
    </xf>
    <xf numFmtId="49" fontId="67" fillId="0" borderId="0" xfId="10" applyNumberFormat="1" applyFont="1" applyProtection="1"/>
    <xf numFmtId="4" fontId="67" fillId="0" borderId="0" xfId="10" applyNumberFormat="1" applyFont="1" applyProtection="1"/>
    <xf numFmtId="49" fontId="68" fillId="11" borderId="36" xfId="10" applyNumberFormat="1" applyFont="1" applyFill="1" applyBorder="1" applyAlignment="1" applyProtection="1">
      <alignment wrapText="1" shrinkToFit="1"/>
    </xf>
    <xf numFmtId="49" fontId="68" fillId="11" borderId="36" xfId="10" applyNumberFormat="1" applyFont="1" applyFill="1" applyBorder="1" applyAlignment="1" applyProtection="1">
      <alignment horizontal="left"/>
    </xf>
    <xf numFmtId="4" fontId="68" fillId="11" borderId="36" xfId="10" applyNumberFormat="1" applyFont="1" applyFill="1" applyBorder="1" applyAlignment="1" applyProtection="1">
      <alignment horizontal="left"/>
    </xf>
    <xf numFmtId="49" fontId="68" fillId="11" borderId="37" xfId="10" applyNumberFormat="1" applyFont="1" applyFill="1" applyBorder="1" applyAlignment="1" applyProtection="1">
      <alignment wrapText="1" shrinkToFit="1"/>
    </xf>
    <xf numFmtId="49" fontId="68" fillId="11" borderId="37" xfId="10" applyNumberFormat="1" applyFont="1" applyFill="1" applyBorder="1" applyAlignment="1" applyProtection="1">
      <alignment horizontal="left"/>
    </xf>
    <xf numFmtId="4" fontId="68" fillId="11" borderId="37" xfId="10" applyNumberFormat="1" applyFont="1" applyFill="1" applyBorder="1" applyAlignment="1" applyProtection="1">
      <alignment horizontal="left"/>
    </xf>
    <xf numFmtId="0" fontId="67" fillId="0" borderId="37" xfId="10" applyFont="1" applyBorder="1" applyProtection="1"/>
    <xf numFmtId="49" fontId="69" fillId="0" borderId="37" xfId="10" applyNumberFormat="1" applyFont="1" applyBorder="1" applyAlignment="1" applyProtection="1">
      <alignment horizontal="right" wrapText="1" shrinkToFit="1"/>
    </xf>
    <xf numFmtId="49" fontId="68" fillId="0" borderId="37" xfId="10" applyNumberFormat="1" applyFont="1" applyBorder="1" applyAlignment="1" applyProtection="1">
      <alignment horizontal="left"/>
    </xf>
    <xf numFmtId="4" fontId="68" fillId="0" borderId="37" xfId="10" applyNumberFormat="1" applyFont="1" applyBorder="1" applyAlignment="1" applyProtection="1">
      <alignment horizontal="left"/>
    </xf>
    <xf numFmtId="49" fontId="68" fillId="0" borderId="37" xfId="10" applyNumberFormat="1" applyFont="1" applyBorder="1" applyAlignment="1" applyProtection="1">
      <alignment wrapText="1" shrinkToFit="1"/>
    </xf>
    <xf numFmtId="49" fontId="71" fillId="12" borderId="37" xfId="10" applyNumberFormat="1" applyFont="1" applyFill="1" applyBorder="1" applyAlignment="1" applyProtection="1">
      <alignment wrapText="1" shrinkToFit="1"/>
    </xf>
    <xf numFmtId="49" fontId="71" fillId="12" borderId="37" xfId="10" applyNumberFormat="1" applyFont="1" applyFill="1" applyBorder="1" applyAlignment="1" applyProtection="1">
      <alignment horizontal="left"/>
    </xf>
    <xf numFmtId="4" fontId="71" fillId="12" borderId="37" xfId="10" applyNumberFormat="1" applyFont="1" applyFill="1" applyBorder="1" applyAlignment="1" applyProtection="1">
      <alignment horizontal="right"/>
    </xf>
    <xf numFmtId="49" fontId="68" fillId="13" borderId="37" xfId="10" applyNumberFormat="1" applyFont="1" applyFill="1" applyBorder="1" applyAlignment="1" applyProtection="1">
      <alignment wrapText="1" shrinkToFit="1"/>
    </xf>
    <xf numFmtId="49" fontId="68" fillId="13" borderId="37" xfId="10" applyNumberFormat="1" applyFont="1" applyFill="1" applyBorder="1" applyAlignment="1" applyProtection="1">
      <alignment horizontal="left"/>
    </xf>
    <xf numFmtId="4" fontId="68" fillId="13" borderId="37" xfId="10" applyNumberFormat="1" applyFont="1" applyFill="1" applyBorder="1" applyAlignment="1" applyProtection="1">
      <alignment horizontal="right"/>
    </xf>
    <xf numFmtId="49" fontId="72" fillId="14" borderId="37" xfId="10" applyNumberFormat="1" applyFont="1" applyFill="1" applyBorder="1" applyAlignment="1" applyProtection="1">
      <alignment wrapText="1" shrinkToFit="1"/>
    </xf>
    <xf numFmtId="49" fontId="72" fillId="14" borderId="37" xfId="10" applyNumberFormat="1" applyFont="1" applyFill="1" applyBorder="1" applyAlignment="1" applyProtection="1">
      <alignment horizontal="left"/>
    </xf>
    <xf numFmtId="4" fontId="72" fillId="14" borderId="37" xfId="10" applyNumberFormat="1" applyFont="1" applyFill="1" applyBorder="1" applyAlignment="1" applyProtection="1">
      <alignment horizontal="right"/>
    </xf>
    <xf numFmtId="4" fontId="68" fillId="13" borderId="37" xfId="10" applyNumberFormat="1" applyFont="1" applyFill="1" applyBorder="1" applyAlignment="1" applyProtection="1">
      <alignment horizontal="left"/>
    </xf>
    <xf numFmtId="49" fontId="71" fillId="15" borderId="37" xfId="10" applyNumberFormat="1" applyFont="1" applyFill="1" applyBorder="1" applyAlignment="1" applyProtection="1">
      <alignment wrapText="1" shrinkToFit="1"/>
    </xf>
    <xf numFmtId="49" fontId="71" fillId="15" borderId="37" xfId="10" applyNumberFormat="1" applyFont="1" applyFill="1" applyBorder="1" applyAlignment="1" applyProtection="1">
      <alignment horizontal="left"/>
    </xf>
    <xf numFmtId="4" fontId="71" fillId="15" borderId="37" xfId="10" applyNumberFormat="1" applyFont="1" applyFill="1" applyBorder="1" applyAlignment="1" applyProtection="1">
      <alignment horizontal="right"/>
    </xf>
    <xf numFmtId="4" fontId="70" fillId="8" borderId="37" xfId="10" applyNumberFormat="1" applyFont="1" applyFill="1" applyBorder="1" applyAlignment="1" applyProtection="1">
      <alignment horizontal="left"/>
    </xf>
    <xf numFmtId="0" fontId="67" fillId="0" borderId="0" xfId="10" applyFont="1" applyAlignment="1" applyProtection="1">
      <alignment horizontal="right"/>
    </xf>
    <xf numFmtId="4" fontId="76" fillId="0" borderId="0" xfId="9" applyNumberFormat="1" applyFont="1" applyAlignment="1" applyProtection="1">
      <alignment horizontal="left"/>
      <protection locked="0"/>
    </xf>
    <xf numFmtId="0" fontId="5" fillId="0" borderId="0" xfId="9" applyProtection="1">
      <protection locked="0"/>
    </xf>
    <xf numFmtId="0" fontId="76" fillId="0" borderId="0" xfId="9" applyFont="1" applyProtection="1">
      <protection locked="0"/>
    </xf>
    <xf numFmtId="3" fontId="77" fillId="0" borderId="0" xfId="9" applyNumberFormat="1" applyFont="1" applyProtection="1">
      <protection locked="0"/>
    </xf>
    <xf numFmtId="171" fontId="81" fillId="16" borderId="0" xfId="9" applyNumberFormat="1" applyFont="1" applyFill="1" applyProtection="1">
      <protection locked="0"/>
    </xf>
    <xf numFmtId="4" fontId="83" fillId="0" borderId="38" xfId="9" applyNumberFormat="1" applyFont="1" applyBorder="1" applyAlignment="1" applyProtection="1">
      <alignment horizontal="center" wrapText="1"/>
      <protection locked="0"/>
    </xf>
    <xf numFmtId="4" fontId="83" fillId="0" borderId="38" xfId="9" applyNumberFormat="1" applyFont="1" applyBorder="1" applyAlignment="1" applyProtection="1">
      <alignment horizontal="center"/>
      <protection locked="0"/>
    </xf>
    <xf numFmtId="0" fontId="5" fillId="0" borderId="38" xfId="9" applyBorder="1" applyProtection="1">
      <protection locked="0"/>
    </xf>
    <xf numFmtId="4" fontId="49" fillId="0" borderId="38" xfId="9" applyNumberFormat="1" applyFont="1" applyBorder="1" applyAlignment="1" applyProtection="1">
      <alignment horizontal="center"/>
      <protection locked="0"/>
    </xf>
    <xf numFmtId="4" fontId="77" fillId="17" borderId="38" xfId="9" applyNumberFormat="1" applyFont="1" applyFill="1" applyBorder="1" applyAlignment="1" applyProtection="1">
      <alignment horizontal="center"/>
      <protection locked="0"/>
    </xf>
    <xf numFmtId="4" fontId="49" fillId="0" borderId="38" xfId="9" applyNumberFormat="1" applyFont="1" applyBorder="1" applyAlignment="1" applyProtection="1">
      <alignment horizontal="right"/>
      <protection locked="0"/>
    </xf>
    <xf numFmtId="4" fontId="49" fillId="18" borderId="38" xfId="9" applyNumberFormat="1" applyFont="1" applyFill="1" applyBorder="1" applyAlignment="1" applyProtection="1">
      <alignment horizontal="center"/>
      <protection locked="0"/>
    </xf>
    <xf numFmtId="4" fontId="49" fillId="0" borderId="0" xfId="9" applyNumberFormat="1" applyFont="1" applyAlignment="1" applyProtection="1">
      <alignment horizontal="right"/>
      <protection locked="0"/>
    </xf>
    <xf numFmtId="3" fontId="30" fillId="0" borderId="0" xfId="9" applyNumberFormat="1" applyFont="1" applyProtection="1">
      <protection locked="0"/>
    </xf>
    <xf numFmtId="3" fontId="42" fillId="0" borderId="0" xfId="9" applyNumberFormat="1" applyFont="1" applyAlignment="1" applyProtection="1">
      <alignment wrapText="1"/>
      <protection locked="0"/>
    </xf>
    <xf numFmtId="3" fontId="5" fillId="0" borderId="0" xfId="9" applyNumberFormat="1" applyProtection="1">
      <protection locked="0"/>
    </xf>
    <xf numFmtId="0" fontId="5" fillId="0" borderId="38" xfId="9" applyBorder="1" applyAlignment="1" applyProtection="1">
      <alignment wrapText="1"/>
      <protection locked="0"/>
    </xf>
    <xf numFmtId="0" fontId="5" fillId="0" borderId="38" xfId="9" applyBorder="1" applyAlignment="1" applyProtection="1">
      <alignment vertical="top" wrapText="1"/>
      <protection locked="0"/>
    </xf>
    <xf numFmtId="4" fontId="73" fillId="0" borderId="0" xfId="9" applyNumberFormat="1" applyFont="1" applyAlignment="1" applyProtection="1">
      <alignment horizontal="left"/>
    </xf>
    <xf numFmtId="4" fontId="49" fillId="0" borderId="0" xfId="9" applyNumberFormat="1" applyFont="1" applyAlignment="1" applyProtection="1">
      <alignment horizontal="left"/>
    </xf>
    <xf numFmtId="4" fontId="74" fillId="0" borderId="0" xfId="9" applyNumberFormat="1" applyFont="1" applyProtection="1"/>
    <xf numFmtId="4" fontId="75" fillId="0" borderId="0" xfId="9" applyNumberFormat="1" applyFont="1" applyProtection="1"/>
    <xf numFmtId="4" fontId="76" fillId="0" borderId="0" xfId="9" applyNumberFormat="1" applyFont="1" applyProtection="1"/>
    <xf numFmtId="0" fontId="76" fillId="0" borderId="0" xfId="9" applyFont="1" applyProtection="1"/>
    <xf numFmtId="0" fontId="49" fillId="0" borderId="0" xfId="9" applyFont="1" applyProtection="1"/>
    <xf numFmtId="3" fontId="76" fillId="0" borderId="0" xfId="9" applyNumberFormat="1" applyFont="1" applyAlignment="1" applyProtection="1">
      <alignment horizontal="right"/>
    </xf>
    <xf numFmtId="9" fontId="77" fillId="0" borderId="0" xfId="9" applyNumberFormat="1" applyFont="1" applyProtection="1"/>
    <xf numFmtId="4" fontId="76" fillId="0" borderId="0" xfId="9" applyNumberFormat="1" applyFont="1" applyAlignment="1" applyProtection="1">
      <alignment horizontal="right"/>
    </xf>
    <xf numFmtId="0" fontId="77" fillId="0" borderId="0" xfId="9" applyFont="1" applyProtection="1"/>
    <xf numFmtId="0" fontId="79" fillId="0" borderId="0" xfId="9" applyFont="1" applyProtection="1"/>
    <xf numFmtId="0" fontId="80" fillId="16" borderId="0" xfId="9" applyFont="1" applyFill="1" applyProtection="1"/>
    <xf numFmtId="0" fontId="76" fillId="16" borderId="0" xfId="9" applyFont="1" applyFill="1" applyProtection="1"/>
    <xf numFmtId="171" fontId="81" fillId="16" borderId="0" xfId="9" applyNumberFormat="1" applyFont="1" applyFill="1" applyProtection="1"/>
    <xf numFmtId="4" fontId="73" fillId="0" borderId="0" xfId="9" applyNumberFormat="1" applyFont="1" applyAlignment="1" applyProtection="1">
      <alignment horizontal="center"/>
    </xf>
    <xf numFmtId="4" fontId="49" fillId="0" borderId="0" xfId="9" applyNumberFormat="1" applyFont="1" applyAlignment="1" applyProtection="1">
      <alignment horizontal="center"/>
    </xf>
    <xf numFmtId="0" fontId="82" fillId="0" borderId="0" xfId="9" applyFont="1" applyProtection="1"/>
    <xf numFmtId="0" fontId="42" fillId="0" borderId="38" xfId="9" applyFont="1" applyBorder="1" applyProtection="1"/>
    <xf numFmtId="0" fontId="81" fillId="0" borderId="38" xfId="9" applyFont="1" applyBorder="1" applyProtection="1"/>
    <xf numFmtId="4" fontId="83" fillId="0" borderId="38" xfId="9" applyNumberFormat="1" applyFont="1" applyBorder="1" applyAlignment="1" applyProtection="1">
      <alignment horizontal="center" wrapText="1"/>
    </xf>
    <xf numFmtId="0" fontId="81" fillId="0" borderId="0" xfId="9" applyFont="1" applyAlignment="1" applyProtection="1">
      <alignment horizontal="center"/>
    </xf>
    <xf numFmtId="0" fontId="42" fillId="0" borderId="38" xfId="9" applyFont="1" applyBorder="1" applyAlignment="1" applyProtection="1">
      <alignment horizontal="center"/>
    </xf>
    <xf numFmtId="0" fontId="81" fillId="0" borderId="38" xfId="9" applyFont="1" applyBorder="1" applyAlignment="1" applyProtection="1">
      <alignment horizontal="center"/>
    </xf>
    <xf numFmtId="4" fontId="83" fillId="0" borderId="38" xfId="9" applyNumberFormat="1" applyFont="1" applyBorder="1" applyAlignment="1" applyProtection="1">
      <alignment horizontal="center"/>
    </xf>
    <xf numFmtId="178" fontId="84" fillId="0" borderId="38" xfId="11" applyFont="1" applyBorder="1" applyAlignment="1" applyProtection="1">
      <alignment horizontal="left"/>
    </xf>
    <xf numFmtId="4" fontId="49" fillId="0" borderId="38" xfId="9" applyNumberFormat="1" applyFont="1" applyBorder="1" applyAlignment="1" applyProtection="1">
      <alignment horizontal="center"/>
    </xf>
    <xf numFmtId="0" fontId="10" fillId="17" borderId="38" xfId="9" applyFont="1" applyFill="1" applyBorder="1" applyAlignment="1" applyProtection="1">
      <alignment horizontal="left"/>
    </xf>
    <xf numFmtId="0" fontId="10" fillId="17" borderId="38" xfId="9" applyFont="1" applyFill="1" applyBorder="1" applyProtection="1"/>
    <xf numFmtId="1" fontId="10" fillId="17" borderId="38" xfId="9" applyNumberFormat="1" applyFont="1" applyFill="1" applyBorder="1" applyAlignment="1" applyProtection="1">
      <alignment horizontal="center"/>
    </xf>
    <xf numFmtId="178" fontId="30" fillId="0" borderId="38" xfId="11" applyFont="1" applyBorder="1" applyAlignment="1" applyProtection="1">
      <alignment horizontal="left"/>
    </xf>
    <xf numFmtId="0" fontId="30" fillId="0" borderId="38" xfId="9" applyFont="1" applyBorder="1" applyAlignment="1" applyProtection="1">
      <alignment horizontal="left"/>
    </xf>
    <xf numFmtId="0" fontId="30" fillId="0" borderId="38" xfId="9" applyFont="1" applyBorder="1" applyAlignment="1" applyProtection="1">
      <alignment horizontal="center"/>
    </xf>
    <xf numFmtId="1" fontId="49" fillId="0" borderId="38" xfId="9" applyNumberFormat="1" applyFont="1" applyBorder="1" applyAlignment="1" applyProtection="1">
      <alignment horizontal="center" vertical="center"/>
    </xf>
    <xf numFmtId="0" fontId="5" fillId="0" borderId="38" xfId="9" applyBorder="1" applyProtection="1"/>
    <xf numFmtId="178" fontId="30" fillId="18" borderId="38" xfId="11" applyFont="1" applyFill="1" applyBorder="1" applyAlignment="1" applyProtection="1">
      <alignment horizontal="left"/>
    </xf>
    <xf numFmtId="4" fontId="49" fillId="18" borderId="38" xfId="9" applyNumberFormat="1" applyFont="1" applyFill="1" applyBorder="1" applyAlignment="1" applyProtection="1">
      <alignment horizontal="center"/>
    </xf>
    <xf numFmtId="178" fontId="30" fillId="19" borderId="38" xfId="11" applyFont="1" applyFill="1" applyBorder="1" applyAlignment="1" applyProtection="1">
      <alignment horizontal="left"/>
    </xf>
    <xf numFmtId="4" fontId="49" fillId="19" borderId="38" xfId="9" applyNumberFormat="1" applyFont="1" applyFill="1" applyBorder="1" applyAlignment="1" applyProtection="1">
      <alignment horizontal="center"/>
    </xf>
    <xf numFmtId="178" fontId="30" fillId="19" borderId="38" xfId="11" applyFont="1" applyFill="1" applyBorder="1" applyAlignment="1" applyProtection="1">
      <alignment horizontal="left" wrapText="1"/>
    </xf>
    <xf numFmtId="0" fontId="30" fillId="19" borderId="38" xfId="9" applyFont="1" applyFill="1" applyBorder="1" applyAlignment="1" applyProtection="1">
      <alignment horizontal="left"/>
    </xf>
    <xf numFmtId="0" fontId="30" fillId="19" borderId="38" xfId="9" applyFont="1" applyFill="1" applyBorder="1" applyAlignment="1" applyProtection="1">
      <alignment horizontal="center"/>
    </xf>
    <xf numFmtId="1" fontId="49" fillId="19" borderId="38" xfId="9" applyNumberFormat="1" applyFont="1" applyFill="1" applyBorder="1" applyAlignment="1" applyProtection="1">
      <alignment horizontal="center" vertical="center"/>
    </xf>
    <xf numFmtId="0" fontId="85" fillId="19" borderId="38" xfId="9" applyFont="1" applyFill="1" applyBorder="1" applyAlignment="1" applyProtection="1">
      <alignment vertical="top" wrapText="1"/>
    </xf>
    <xf numFmtId="0" fontId="86" fillId="19" borderId="38" xfId="9" applyFont="1" applyFill="1" applyBorder="1" applyAlignment="1" applyProtection="1">
      <alignment horizontal="center" vertical="top" wrapText="1"/>
    </xf>
    <xf numFmtId="179" fontId="86" fillId="19" borderId="38" xfId="9" applyNumberFormat="1" applyFont="1" applyFill="1" applyBorder="1" applyAlignment="1" applyProtection="1">
      <alignment vertical="top" wrapText="1"/>
    </xf>
    <xf numFmtId="0" fontId="49" fillId="19" borderId="38" xfId="9" applyFont="1" applyFill="1" applyBorder="1" applyAlignment="1" applyProtection="1">
      <alignment horizontal="left"/>
    </xf>
    <xf numFmtId="0" fontId="49" fillId="19" borderId="38" xfId="9" applyFont="1" applyFill="1" applyBorder="1" applyAlignment="1" applyProtection="1">
      <alignment horizontal="center"/>
    </xf>
    <xf numFmtId="1" fontId="49" fillId="19" borderId="38" xfId="9" applyNumberFormat="1" applyFont="1" applyFill="1" applyBorder="1" applyAlignment="1" applyProtection="1">
      <alignment horizontal="center"/>
    </xf>
    <xf numFmtId="0" fontId="5" fillId="0" borderId="38" xfId="9" applyBorder="1" applyAlignment="1" applyProtection="1"/>
    <xf numFmtId="0" fontId="5" fillId="0" borderId="38" xfId="9" applyBorder="1" applyAlignment="1" applyProtection="1">
      <alignment wrapText="1"/>
    </xf>
    <xf numFmtId="0" fontId="5" fillId="0" borderId="38" xfId="9" applyBorder="1" applyAlignment="1" applyProtection="1">
      <alignment vertical="top"/>
    </xf>
    <xf numFmtId="0" fontId="5" fillId="0" borderId="38" xfId="9" applyBorder="1" applyAlignment="1" applyProtection="1">
      <alignment vertical="top" wrapText="1"/>
    </xf>
    <xf numFmtId="0" fontId="42" fillId="0" borderId="0" xfId="9" applyFont="1" applyAlignment="1" applyProtection="1">
      <alignment horizontal="center"/>
    </xf>
    <xf numFmtId="0" fontId="5" fillId="0" borderId="0" xfId="9" applyProtection="1"/>
    <xf numFmtId="178" fontId="30" fillId="0" borderId="0" xfId="11" applyFont="1" applyAlignment="1" applyProtection="1">
      <alignment horizontal="left"/>
    </xf>
    <xf numFmtId="178" fontId="84" fillId="0" borderId="0" xfId="11" applyFont="1" applyAlignment="1" applyProtection="1">
      <alignment horizontal="left"/>
    </xf>
    <xf numFmtId="0" fontId="49" fillId="0" borderId="0" xfId="9" applyFont="1" applyAlignment="1" applyProtection="1">
      <alignment horizontal="left"/>
    </xf>
    <xf numFmtId="0" fontId="49" fillId="0" borderId="0" xfId="9" applyFont="1" applyAlignment="1" applyProtection="1">
      <alignment horizontal="center"/>
    </xf>
    <xf numFmtId="1" fontId="49" fillId="0" borderId="0" xfId="9" applyNumberFormat="1" applyFont="1" applyAlignment="1" applyProtection="1">
      <alignment horizontal="center"/>
    </xf>
    <xf numFmtId="0" fontId="30" fillId="0" borderId="0" xfId="9" applyFont="1" applyAlignment="1" applyProtection="1">
      <alignment horizontal="left"/>
    </xf>
    <xf numFmtId="0" fontId="30" fillId="0" borderId="0" xfId="9" applyFont="1" applyProtection="1"/>
    <xf numFmtId="178" fontId="30" fillId="0" borderId="0" xfId="11" applyFont="1" applyAlignment="1" applyProtection="1">
      <alignment horizontal="center" vertical="center"/>
    </xf>
    <xf numFmtId="1" fontId="30" fillId="0" borderId="0" xfId="9" applyNumberFormat="1" applyFont="1" applyAlignment="1" applyProtection="1">
      <alignment horizontal="center"/>
    </xf>
    <xf numFmtId="1" fontId="5" fillId="0" borderId="0" xfId="9" applyNumberFormat="1" applyAlignment="1" applyProtection="1">
      <alignment horizontal="center"/>
    </xf>
    <xf numFmtId="4" fontId="5" fillId="0" borderId="0" xfId="9" applyNumberFormat="1" applyProtection="1"/>
    <xf numFmtId="4" fontId="24" fillId="0" borderId="0" xfId="9" applyNumberFormat="1" applyFont="1" applyProtection="1"/>
    <xf numFmtId="4" fontId="5" fillId="0" borderId="0" xfId="9" applyNumberFormat="1" applyAlignment="1" applyProtection="1">
      <alignment horizontal="right"/>
    </xf>
    <xf numFmtId="4" fontId="78" fillId="0" borderId="0" xfId="9" applyNumberFormat="1" applyFont="1" applyProtection="1"/>
    <xf numFmtId="0" fontId="76" fillId="0" borderId="0" xfId="9" applyFont="1" applyAlignment="1" applyProtection="1">
      <alignment horizontal="right"/>
    </xf>
    <xf numFmtId="4" fontId="80" fillId="8" borderId="0" xfId="9" applyNumberFormat="1" applyFont="1" applyFill="1" applyProtection="1"/>
    <xf numFmtId="0" fontId="76" fillId="17" borderId="0" xfId="9" applyFont="1" applyFill="1" applyProtection="1"/>
    <xf numFmtId="0" fontId="30" fillId="0" borderId="38" xfId="9" applyFont="1" applyBorder="1" applyProtection="1"/>
    <xf numFmtId="4" fontId="77" fillId="17" borderId="38" xfId="9" applyNumberFormat="1" applyFont="1" applyFill="1" applyBorder="1" applyProtection="1"/>
    <xf numFmtId="0" fontId="30" fillId="17" borderId="38" xfId="9" applyFont="1" applyFill="1" applyBorder="1" applyProtection="1"/>
    <xf numFmtId="4" fontId="49" fillId="0" borderId="38" xfId="9" applyNumberFormat="1" applyFont="1" applyBorder="1" applyProtection="1"/>
    <xf numFmtId="0" fontId="30" fillId="0" borderId="38" xfId="9" applyFont="1" applyBorder="1" applyAlignment="1" applyProtection="1">
      <alignment horizontal="right"/>
    </xf>
    <xf numFmtId="4" fontId="5" fillId="0" borderId="38" xfId="9" applyNumberFormat="1" applyBorder="1" applyProtection="1"/>
    <xf numFmtId="0" fontId="30" fillId="17" borderId="38" xfId="9" applyFont="1" applyFill="1" applyBorder="1" applyAlignment="1" applyProtection="1">
      <alignment horizontal="right"/>
    </xf>
    <xf numFmtId="4" fontId="49" fillId="0" borderId="0" xfId="9" applyNumberFormat="1" applyFont="1" applyProtection="1"/>
    <xf numFmtId="0" fontId="87" fillId="0" borderId="0" xfId="12" applyFont="1" applyAlignment="1" applyProtection="1">
      <alignment vertical="top"/>
      <protection locked="0"/>
    </xf>
    <xf numFmtId="0" fontId="87" fillId="20" borderId="40" xfId="12" applyFont="1" applyFill="1" applyBorder="1" applyAlignment="1" applyProtection="1">
      <alignment horizontal="right" vertical="top"/>
      <protection locked="0"/>
    </xf>
    <xf numFmtId="2" fontId="87" fillId="0" borderId="40" xfId="12" applyNumberFormat="1" applyFont="1" applyBorder="1" applyAlignment="1" applyProtection="1">
      <alignment horizontal="right" vertical="top"/>
      <protection locked="0"/>
    </xf>
    <xf numFmtId="2" fontId="91" fillId="0" borderId="0" xfId="12" applyNumberFormat="1" applyFont="1" applyAlignment="1" applyProtection="1">
      <alignment horizontal="right" vertical="top"/>
      <protection locked="0"/>
    </xf>
    <xf numFmtId="2" fontId="87" fillId="0" borderId="41" xfId="12" applyNumberFormat="1" applyFont="1" applyBorder="1" applyAlignment="1" applyProtection="1">
      <alignment horizontal="right" vertical="top"/>
      <protection locked="0"/>
    </xf>
    <xf numFmtId="2" fontId="91" fillId="0" borderId="42" xfId="12" applyNumberFormat="1" applyFont="1" applyBorder="1" applyAlignment="1" applyProtection="1">
      <alignment horizontal="right" vertical="top"/>
      <protection locked="0"/>
    </xf>
    <xf numFmtId="2" fontId="91" fillId="0" borderId="21" xfId="12" applyNumberFormat="1" applyFont="1" applyBorder="1" applyAlignment="1" applyProtection="1">
      <alignment horizontal="right" vertical="top"/>
      <protection locked="0"/>
    </xf>
    <xf numFmtId="0" fontId="87" fillId="0" borderId="44" xfId="12" applyFont="1" applyBorder="1" applyAlignment="1" applyProtection="1">
      <alignment vertical="top"/>
      <protection locked="0"/>
    </xf>
    <xf numFmtId="2" fontId="87" fillId="0" borderId="45" xfId="12" applyNumberFormat="1" applyFont="1" applyBorder="1" applyAlignment="1" applyProtection="1">
      <alignment horizontal="right" vertical="top"/>
      <protection locked="0"/>
    </xf>
    <xf numFmtId="0" fontId="87" fillId="20" borderId="46" xfId="12" applyFont="1" applyFill="1" applyBorder="1" applyAlignment="1" applyProtection="1">
      <alignment horizontal="right" vertical="top"/>
      <protection locked="0"/>
    </xf>
    <xf numFmtId="2" fontId="87" fillId="0" borderId="0" xfId="12" applyNumberFormat="1" applyFont="1" applyAlignment="1" applyProtection="1">
      <alignment horizontal="right" vertical="top"/>
      <protection locked="0"/>
    </xf>
    <xf numFmtId="0" fontId="90" fillId="0" borderId="0" xfId="12" applyFont="1" applyAlignment="1" applyProtection="1">
      <alignment vertical="top"/>
      <protection locked="0"/>
    </xf>
    <xf numFmtId="0" fontId="87" fillId="0" borderId="0" xfId="12" applyFont="1" applyAlignment="1" applyProtection="1">
      <alignment vertical="top"/>
    </xf>
    <xf numFmtId="0" fontId="87" fillId="20" borderId="39" xfId="12" applyFont="1" applyFill="1" applyBorder="1" applyAlignment="1" applyProtection="1">
      <alignment horizontal="right" vertical="top"/>
    </xf>
    <xf numFmtId="0" fontId="115" fillId="20" borderId="39" xfId="12" applyFont="1" applyFill="1" applyBorder="1" applyAlignment="1" applyProtection="1">
      <alignment vertical="top" shrinkToFit="1"/>
    </xf>
    <xf numFmtId="0" fontId="87" fillId="20" borderId="39" xfId="12" applyFont="1" applyFill="1" applyBorder="1" applyAlignment="1" applyProtection="1">
      <alignment vertical="top" shrinkToFit="1"/>
    </xf>
    <xf numFmtId="0" fontId="88" fillId="0" borderId="0" xfId="12" applyFont="1" applyAlignment="1" applyProtection="1">
      <alignment horizontal="right" vertical="top"/>
    </xf>
    <xf numFmtId="0" fontId="88" fillId="0" borderId="0" xfId="12" applyFont="1" applyAlignment="1" applyProtection="1">
      <alignment vertical="top"/>
    </xf>
    <xf numFmtId="0" fontId="87" fillId="0" borderId="0" xfId="12" applyFont="1" applyAlignment="1" applyProtection="1">
      <alignment horizontal="right" vertical="top"/>
    </xf>
    <xf numFmtId="0" fontId="87" fillId="0" borderId="21" xfId="12" applyFont="1" applyBorder="1" applyAlignment="1" applyProtection="1">
      <alignment horizontal="right" vertical="top"/>
    </xf>
    <xf numFmtId="0" fontId="87" fillId="0" borderId="21" xfId="12" applyFont="1" applyBorder="1" applyAlignment="1" applyProtection="1">
      <alignment vertical="top"/>
    </xf>
    <xf numFmtId="0" fontId="89" fillId="17" borderId="39" xfId="12" applyFont="1" applyFill="1" applyBorder="1" applyAlignment="1" applyProtection="1">
      <alignment horizontal="right" vertical="top"/>
    </xf>
    <xf numFmtId="0" fontId="89" fillId="17" borderId="39" xfId="12" applyFont="1" applyFill="1" applyBorder="1" applyAlignment="1" applyProtection="1">
      <alignment vertical="top"/>
    </xf>
    <xf numFmtId="0" fontId="90" fillId="0" borderId="0" xfId="12" applyFont="1" applyAlignment="1" applyProtection="1">
      <alignment vertical="top"/>
    </xf>
    <xf numFmtId="0" fontId="87" fillId="20" borderId="40" xfId="12" applyFont="1" applyFill="1" applyBorder="1" applyAlignment="1" applyProtection="1">
      <alignment horizontal="right" vertical="top"/>
    </xf>
    <xf numFmtId="0" fontId="87" fillId="20" borderId="40" xfId="12" applyFont="1" applyFill="1" applyBorder="1" applyAlignment="1" applyProtection="1">
      <alignment horizontal="left" vertical="top"/>
    </xf>
    <xf numFmtId="1" fontId="87" fillId="0" borderId="40" xfId="12" applyNumberFormat="1" applyFont="1" applyBorder="1" applyAlignment="1" applyProtection="1">
      <alignment horizontal="right" vertical="top"/>
    </xf>
    <xf numFmtId="49" fontId="87" fillId="0" borderId="40" xfId="12" applyNumberFormat="1" applyFont="1" applyBorder="1" applyAlignment="1" applyProtection="1">
      <alignment horizontal="left" vertical="top" wrapText="1"/>
    </xf>
    <xf numFmtId="49" fontId="30" fillId="0" borderId="40" xfId="12" applyNumberFormat="1" applyFont="1" applyBorder="1" applyAlignment="1" applyProtection="1">
      <alignment horizontal="left" vertical="top" wrapText="1"/>
    </xf>
    <xf numFmtId="1" fontId="91" fillId="0" borderId="0" xfId="12" applyNumberFormat="1" applyFont="1" applyAlignment="1" applyProtection="1">
      <alignment horizontal="right" vertical="top"/>
    </xf>
    <xf numFmtId="49" fontId="91" fillId="0" borderId="0" xfId="12" applyNumberFormat="1" applyFont="1" applyAlignment="1" applyProtection="1">
      <alignment horizontal="left" vertical="top" wrapText="1"/>
    </xf>
    <xf numFmtId="49" fontId="92" fillId="0" borderId="0" xfId="12" applyNumberFormat="1" applyFont="1" applyAlignment="1" applyProtection="1">
      <alignment horizontal="left" vertical="top" wrapText="1"/>
    </xf>
    <xf numFmtId="1" fontId="87" fillId="0" borderId="41" xfId="12" applyNumberFormat="1" applyFont="1" applyBorder="1" applyAlignment="1" applyProtection="1">
      <alignment horizontal="right" vertical="top"/>
    </xf>
    <xf numFmtId="49" fontId="87" fillId="0" borderId="41" xfId="12" applyNumberFormat="1" applyFont="1" applyBorder="1" applyAlignment="1" applyProtection="1">
      <alignment horizontal="left" vertical="top" wrapText="1"/>
    </xf>
    <xf numFmtId="49" fontId="30" fillId="0" borderId="41" xfId="12" applyNumberFormat="1" applyFont="1" applyBorder="1" applyAlignment="1" applyProtection="1">
      <alignment horizontal="left" vertical="top" wrapText="1"/>
    </xf>
    <xf numFmtId="1" fontId="91" fillId="0" borderId="42" xfId="12" applyNumberFormat="1" applyFont="1" applyBorder="1" applyAlignment="1" applyProtection="1">
      <alignment horizontal="right" vertical="top"/>
    </xf>
    <xf numFmtId="49" fontId="91" fillId="0" borderId="42" xfId="12" applyNumberFormat="1" applyFont="1" applyBorder="1" applyAlignment="1" applyProtection="1">
      <alignment horizontal="left" vertical="top" wrapText="1"/>
    </xf>
    <xf numFmtId="49" fontId="92" fillId="0" borderId="42" xfId="12" applyNumberFormat="1" applyFont="1" applyBorder="1" applyAlignment="1" applyProtection="1">
      <alignment horizontal="left" vertical="top" wrapText="1"/>
    </xf>
    <xf numFmtId="1" fontId="91" fillId="0" borderId="21" xfId="12" applyNumberFormat="1" applyFont="1" applyBorder="1" applyAlignment="1" applyProtection="1">
      <alignment horizontal="right" vertical="top"/>
    </xf>
    <xf numFmtId="49" fontId="91" fillId="0" borderId="21" xfId="12" applyNumberFormat="1" applyFont="1" applyBorder="1" applyAlignment="1" applyProtection="1">
      <alignment horizontal="left" vertical="top" wrapText="1"/>
    </xf>
    <xf numFmtId="49" fontId="92" fillId="0" borderId="21" xfId="12" applyNumberFormat="1" applyFont="1" applyBorder="1" applyAlignment="1" applyProtection="1">
      <alignment horizontal="left" vertical="top" wrapText="1"/>
    </xf>
    <xf numFmtId="0" fontId="88" fillId="0" borderId="0" xfId="12" applyFont="1" applyAlignment="1" applyProtection="1">
      <alignment horizontal="left" vertical="top"/>
    </xf>
    <xf numFmtId="0" fontId="87" fillId="0" borderId="43" xfId="12" applyFont="1" applyBorder="1" applyAlignment="1" applyProtection="1">
      <alignment vertical="top"/>
    </xf>
    <xf numFmtId="0" fontId="87" fillId="0" borderId="44" xfId="12" applyFont="1" applyBorder="1" applyAlignment="1" applyProtection="1">
      <alignment vertical="top"/>
    </xf>
    <xf numFmtId="0" fontId="30" fillId="0" borderId="0" xfId="12" applyFont="1" applyAlignment="1" applyProtection="1">
      <alignment vertical="top"/>
    </xf>
    <xf numFmtId="0" fontId="94" fillId="0" borderId="0" xfId="12" applyFont="1" applyAlignment="1" applyProtection="1">
      <alignment horizontal="left" vertical="top"/>
    </xf>
    <xf numFmtId="0" fontId="93" fillId="0" borderId="0" xfId="12" applyFont="1" applyAlignment="1" applyProtection="1">
      <alignment horizontal="left" vertical="top"/>
    </xf>
    <xf numFmtId="1" fontId="87" fillId="0" borderId="45" xfId="12" applyNumberFormat="1" applyFont="1" applyBorder="1" applyAlignment="1" applyProtection="1">
      <alignment horizontal="right" vertical="top"/>
    </xf>
    <xf numFmtId="49" fontId="87" fillId="0" borderId="45" xfId="12" applyNumberFormat="1" applyFont="1" applyBorder="1" applyAlignment="1" applyProtection="1">
      <alignment horizontal="left" vertical="top" wrapText="1"/>
    </xf>
    <xf numFmtId="49" fontId="30" fillId="0" borderId="45" xfId="12" applyNumberFormat="1" applyFont="1" applyBorder="1" applyAlignment="1" applyProtection="1">
      <alignment horizontal="left" vertical="top" wrapText="1"/>
    </xf>
    <xf numFmtId="0" fontId="87" fillId="20" borderId="46" xfId="12" applyFont="1" applyFill="1" applyBorder="1" applyAlignment="1" applyProtection="1">
      <alignment horizontal="right" vertical="top"/>
    </xf>
    <xf numFmtId="0" fontId="87" fillId="20" borderId="46" xfId="12" applyFont="1" applyFill="1" applyBorder="1" applyAlignment="1" applyProtection="1">
      <alignment horizontal="left" vertical="top"/>
    </xf>
    <xf numFmtId="1" fontId="87" fillId="0" borderId="0" xfId="12" applyNumberFormat="1" applyFont="1" applyAlignment="1" applyProtection="1">
      <alignment horizontal="right" vertical="top"/>
    </xf>
    <xf numFmtId="49" fontId="87" fillId="0" borderId="0" xfId="12" applyNumberFormat="1" applyFont="1" applyAlignment="1" applyProtection="1">
      <alignment horizontal="left" vertical="top" wrapText="1"/>
    </xf>
    <xf numFmtId="49" fontId="30" fillId="0" borderId="0" xfId="12" applyNumberFormat="1" applyFont="1" applyAlignment="1" applyProtection="1">
      <alignment horizontal="left" vertical="top" wrapText="1"/>
    </xf>
    <xf numFmtId="0" fontId="87" fillId="20" borderId="39" xfId="12" applyFont="1" applyFill="1" applyBorder="1" applyAlignment="1" applyProtection="1">
      <alignment vertical="top"/>
    </xf>
    <xf numFmtId="2" fontId="87" fillId="0" borderId="0" xfId="12" applyNumberFormat="1" applyFont="1" applyAlignment="1" applyProtection="1">
      <alignment vertical="top"/>
    </xf>
    <xf numFmtId="2" fontId="30" fillId="0" borderId="0" xfId="12" applyNumberFormat="1" applyFont="1" applyAlignment="1" applyProtection="1">
      <alignment vertical="top"/>
    </xf>
    <xf numFmtId="2" fontId="30" fillId="0" borderId="21" xfId="12" applyNumberFormat="1" applyFont="1" applyBorder="1" applyAlignment="1" applyProtection="1">
      <alignment vertical="top"/>
    </xf>
    <xf numFmtId="2" fontId="88" fillId="0" borderId="0" xfId="12" applyNumberFormat="1" applyFont="1" applyAlignment="1" applyProtection="1">
      <alignment vertical="top"/>
    </xf>
    <xf numFmtId="2" fontId="87" fillId="0" borderId="21" xfId="12" applyNumberFormat="1" applyFont="1" applyBorder="1" applyAlignment="1" applyProtection="1">
      <alignment vertical="top"/>
    </xf>
    <xf numFmtId="2" fontId="84" fillId="0" borderId="40" xfId="12" applyNumberFormat="1" applyFont="1" applyBorder="1" applyAlignment="1" applyProtection="1">
      <alignment vertical="top"/>
    </xf>
    <xf numFmtId="2" fontId="89" fillId="17" borderId="39" xfId="12" applyNumberFormat="1" applyFont="1" applyFill="1" applyBorder="1" applyAlignment="1" applyProtection="1">
      <alignment vertical="top"/>
    </xf>
    <xf numFmtId="2" fontId="87" fillId="0" borderId="40" xfId="12" applyNumberFormat="1" applyFont="1" applyBorder="1" applyAlignment="1" applyProtection="1">
      <alignment horizontal="right" vertical="top"/>
    </xf>
    <xf numFmtId="2" fontId="91" fillId="0" borderId="0" xfId="12" applyNumberFormat="1" applyFont="1" applyAlignment="1" applyProtection="1">
      <alignment horizontal="right" vertical="top"/>
    </xf>
    <xf numFmtId="2" fontId="87" fillId="0" borderId="41" xfId="12" applyNumberFormat="1" applyFont="1" applyBorder="1" applyAlignment="1" applyProtection="1">
      <alignment horizontal="right" vertical="top"/>
    </xf>
    <xf numFmtId="2" fontId="91" fillId="0" borderId="42" xfId="12" applyNumberFormat="1" applyFont="1" applyBorder="1" applyAlignment="1" applyProtection="1">
      <alignment horizontal="right" vertical="top"/>
    </xf>
    <xf numFmtId="2" fontId="91" fillId="0" borderId="21" xfId="12" applyNumberFormat="1" applyFont="1" applyBorder="1" applyAlignment="1" applyProtection="1">
      <alignment horizontal="right" vertical="top"/>
    </xf>
    <xf numFmtId="2" fontId="93" fillId="0" borderId="44" xfId="12" applyNumberFormat="1" applyFont="1" applyBorder="1" applyAlignment="1" applyProtection="1">
      <alignment horizontal="right" vertical="top"/>
    </xf>
    <xf numFmtId="2" fontId="93" fillId="0" borderId="0" xfId="12" applyNumberFormat="1" applyFont="1" applyAlignment="1" applyProtection="1">
      <alignment horizontal="right" vertical="top"/>
    </xf>
    <xf numFmtId="2" fontId="87" fillId="0" borderId="45" xfId="12" applyNumberFormat="1" applyFont="1" applyBorder="1" applyAlignment="1" applyProtection="1">
      <alignment horizontal="right" vertical="top"/>
    </xf>
    <xf numFmtId="2" fontId="87" fillId="0" borderId="0" xfId="12" applyNumberFormat="1" applyFont="1" applyAlignment="1" applyProtection="1">
      <alignment horizontal="right" vertical="top"/>
    </xf>
    <xf numFmtId="0" fontId="49" fillId="0" borderId="0" xfId="6" applyFont="1" applyAlignment="1" applyProtection="1">
      <alignment horizontal="left"/>
      <protection locked="0"/>
    </xf>
    <xf numFmtId="0" fontId="95" fillId="0" borderId="0" xfId="6" applyFont="1" applyAlignment="1" applyProtection="1">
      <alignment horizontal="left"/>
      <protection locked="0"/>
    </xf>
    <xf numFmtId="0" fontId="43" fillId="0" borderId="0" xfId="6" applyAlignment="1" applyProtection="1">
      <alignment horizontal="left" vertical="top"/>
      <protection locked="0"/>
    </xf>
    <xf numFmtId="0" fontId="95" fillId="5" borderId="0" xfId="6" applyFont="1" applyFill="1" applyAlignment="1" applyProtection="1">
      <alignment horizontal="left"/>
      <protection locked="0"/>
    </xf>
    <xf numFmtId="0" fontId="49" fillId="21" borderId="47" xfId="6" applyFont="1" applyFill="1" applyBorder="1" applyAlignment="1" applyProtection="1">
      <alignment horizontal="center" vertical="center" wrapText="1"/>
      <protection locked="0"/>
    </xf>
    <xf numFmtId="39" fontId="96" fillId="0" borderId="48" xfId="13" applyNumberFormat="1" applyFont="1" applyBorder="1" applyAlignment="1" applyProtection="1">
      <alignment horizontal="right"/>
      <protection locked="0"/>
    </xf>
    <xf numFmtId="39" fontId="98" fillId="0" borderId="48" xfId="13" applyNumberFormat="1" applyFont="1" applyBorder="1" applyAlignment="1" applyProtection="1">
      <alignment horizontal="right"/>
      <protection locked="0"/>
    </xf>
    <xf numFmtId="0" fontId="76" fillId="0" borderId="0" xfId="13" applyFont="1" applyAlignment="1" applyProtection="1">
      <alignment horizontal="left" vertical="top"/>
      <protection locked="0"/>
    </xf>
    <xf numFmtId="4" fontId="49" fillId="0" borderId="48" xfId="6" applyNumberFormat="1" applyFont="1" applyBorder="1" applyAlignment="1" applyProtection="1">
      <alignment horizontal="right" vertical="top"/>
      <protection locked="0"/>
    </xf>
    <xf numFmtId="177" fontId="43" fillId="0" borderId="0" xfId="6" applyNumberFormat="1" applyAlignment="1" applyProtection="1">
      <alignment horizontal="left" vertical="top"/>
      <protection locked="0"/>
    </xf>
    <xf numFmtId="0" fontId="100" fillId="0" borderId="0" xfId="6" applyFont="1" applyAlignment="1" applyProtection="1">
      <alignment horizontal="left" vertical="top"/>
      <protection locked="0"/>
    </xf>
    <xf numFmtId="39" fontId="49" fillId="0" borderId="0" xfId="6" applyNumberFormat="1" applyFont="1" applyAlignment="1" applyProtection="1">
      <alignment horizontal="right" vertical="top"/>
      <protection locked="0"/>
    </xf>
    <xf numFmtId="0" fontId="5" fillId="0" borderId="0" xfId="14" applyProtection="1">
      <protection locked="0"/>
    </xf>
    <xf numFmtId="0" fontId="0" fillId="0" borderId="0" xfId="15" applyFont="1" applyProtection="1">
      <protection locked="0"/>
    </xf>
    <xf numFmtId="171" fontId="0" fillId="0" borderId="0" xfId="15" applyNumberFormat="1" applyFont="1" applyProtection="1">
      <protection locked="0"/>
    </xf>
    <xf numFmtId="0" fontId="83" fillId="0" borderId="0" xfId="6" applyFont="1" applyAlignment="1" applyProtection="1">
      <alignment horizontal="left" wrapText="1"/>
    </xf>
    <xf numFmtId="0" fontId="49" fillId="0" borderId="0" xfId="6" applyFont="1" applyAlignment="1" applyProtection="1">
      <alignment horizontal="left"/>
    </xf>
    <xf numFmtId="0" fontId="49" fillId="0" borderId="0" xfId="6" applyFont="1" applyAlignment="1" applyProtection="1">
      <alignment horizontal="center"/>
    </xf>
    <xf numFmtId="0" fontId="83" fillId="0" borderId="0" xfId="6" applyFont="1" applyAlignment="1" applyProtection="1">
      <alignment horizontal="left" vertical="top"/>
    </xf>
    <xf numFmtId="0" fontId="83" fillId="0" borderId="0" xfId="6" applyFont="1" applyAlignment="1" applyProtection="1">
      <alignment horizontal="left"/>
    </xf>
    <xf numFmtId="0" fontId="95" fillId="5" borderId="0" xfId="6" applyFont="1" applyFill="1" applyAlignment="1" applyProtection="1">
      <alignment horizontal="left"/>
    </xf>
    <xf numFmtId="0" fontId="95" fillId="5" borderId="0" xfId="6" applyFont="1" applyFill="1" applyAlignment="1" applyProtection="1">
      <alignment horizontal="center"/>
    </xf>
    <xf numFmtId="0" fontId="49" fillId="21" borderId="47" xfId="6" applyFont="1" applyFill="1" applyBorder="1" applyAlignment="1" applyProtection="1">
      <alignment horizontal="center" vertical="center" wrapText="1"/>
    </xf>
    <xf numFmtId="37" fontId="96" fillId="0" borderId="48" xfId="13" applyNumberFormat="1" applyFont="1" applyBorder="1" applyAlignment="1" applyProtection="1">
      <alignment horizontal="center"/>
    </xf>
    <xf numFmtId="0" fontId="96" fillId="0" borderId="48" xfId="13" applyFont="1" applyBorder="1" applyAlignment="1" applyProtection="1">
      <alignment horizontal="left" wrapText="1"/>
    </xf>
    <xf numFmtId="0" fontId="97" fillId="3" borderId="48" xfId="4" applyFont="1" applyFill="1" applyBorder="1" applyAlignment="1" applyProtection="1">
      <alignment horizontal="left" vertical="center" wrapText="1"/>
    </xf>
    <xf numFmtId="173" fontId="96" fillId="0" borderId="48" xfId="13" applyNumberFormat="1" applyFont="1" applyBorder="1" applyAlignment="1" applyProtection="1">
      <alignment horizontal="right"/>
    </xf>
    <xf numFmtId="37" fontId="98" fillId="0" borderId="48" xfId="13" applyNumberFormat="1" applyFont="1" applyBorder="1" applyAlignment="1" applyProtection="1">
      <alignment horizontal="center"/>
    </xf>
    <xf numFmtId="0" fontId="98" fillId="0" borderId="48" xfId="13" applyFont="1" applyBorder="1" applyAlignment="1" applyProtection="1">
      <alignment horizontal="left" wrapText="1"/>
    </xf>
    <xf numFmtId="0" fontId="99" fillId="0" borderId="48" xfId="13" applyFont="1" applyBorder="1" applyAlignment="1" applyProtection="1">
      <alignment horizontal="left" wrapText="1"/>
    </xf>
    <xf numFmtId="173" fontId="98" fillId="0" borderId="48" xfId="13" applyNumberFormat="1" applyFont="1" applyBorder="1" applyAlignment="1" applyProtection="1">
      <alignment horizontal="right"/>
    </xf>
    <xf numFmtId="37" fontId="49" fillId="0" borderId="48" xfId="6" applyNumberFormat="1" applyFont="1" applyBorder="1" applyAlignment="1" applyProtection="1">
      <alignment horizontal="right" vertical="top"/>
    </xf>
    <xf numFmtId="0" fontId="49" fillId="0" borderId="48" xfId="6" applyFont="1" applyBorder="1" applyAlignment="1" applyProtection="1">
      <alignment horizontal="left" vertical="top" wrapText="1"/>
    </xf>
    <xf numFmtId="0" fontId="83" fillId="0" borderId="48" xfId="6" applyFont="1" applyBorder="1" applyAlignment="1" applyProtection="1">
      <alignment horizontal="left" vertical="top" wrapText="1"/>
    </xf>
    <xf numFmtId="0" fontId="49" fillId="0" borderId="48" xfId="6" applyFont="1" applyBorder="1" applyAlignment="1" applyProtection="1">
      <alignment horizontal="center" vertical="top" wrapText="1"/>
    </xf>
    <xf numFmtId="177" fontId="49" fillId="0" borderId="48" xfId="6" applyNumberFormat="1" applyFont="1" applyBorder="1" applyAlignment="1" applyProtection="1">
      <alignment horizontal="right" vertical="top"/>
    </xf>
    <xf numFmtId="0" fontId="49" fillId="0" borderId="48" xfId="6" applyFont="1" applyBorder="1" applyAlignment="1" applyProtection="1">
      <alignment horizontal="right" vertical="top"/>
    </xf>
    <xf numFmtId="4" fontId="49" fillId="0" borderId="48" xfId="6" applyNumberFormat="1" applyFont="1" applyBorder="1" applyAlignment="1" applyProtection="1">
      <alignment horizontal="right" vertical="top"/>
    </xf>
    <xf numFmtId="37" fontId="49" fillId="0" borderId="48" xfId="6" applyNumberFormat="1" applyFont="1" applyBorder="1" applyAlignment="1" applyProtection="1">
      <alignment horizontal="center" vertical="center"/>
    </xf>
    <xf numFmtId="37" fontId="49" fillId="0" borderId="48" xfId="6" applyNumberFormat="1" applyFont="1" applyBorder="1" applyAlignment="1" applyProtection="1">
      <alignment horizontal="right" vertical="center"/>
    </xf>
    <xf numFmtId="37" fontId="49" fillId="0" borderId="0" xfId="6" applyNumberFormat="1" applyFont="1" applyAlignment="1" applyProtection="1">
      <alignment horizontal="right" vertical="top"/>
    </xf>
    <xf numFmtId="0" fontId="49" fillId="0" borderId="0" xfId="6" applyFont="1" applyAlignment="1" applyProtection="1">
      <alignment horizontal="left" vertical="top" wrapText="1"/>
    </xf>
    <xf numFmtId="0" fontId="49" fillId="0" borderId="0" xfId="6" applyFont="1" applyAlignment="1" applyProtection="1">
      <alignment horizontal="center" vertical="top" wrapText="1"/>
    </xf>
    <xf numFmtId="173" fontId="49" fillId="0" borderId="0" xfId="6" applyNumberFormat="1" applyFont="1" applyAlignment="1" applyProtection="1">
      <alignment horizontal="right" vertical="top"/>
    </xf>
    <xf numFmtId="0" fontId="0" fillId="0" borderId="0" xfId="15" applyFont="1" applyProtection="1"/>
    <xf numFmtId="171" fontId="0" fillId="0" borderId="0" xfId="15" applyNumberFormat="1" applyFont="1" applyProtection="1"/>
    <xf numFmtId="0" fontId="95" fillId="0" borderId="0" xfId="6" applyFont="1" applyAlignment="1" applyProtection="1">
      <alignment horizontal="left"/>
    </xf>
    <xf numFmtId="0" fontId="43" fillId="0" borderId="0" xfId="6" applyAlignment="1" applyProtection="1">
      <alignment horizontal="left" vertical="top"/>
    </xf>
    <xf numFmtId="4" fontId="83" fillId="0" borderId="48" xfId="6" applyNumberFormat="1" applyFont="1" applyBorder="1" applyAlignment="1" applyProtection="1">
      <alignment horizontal="right"/>
    </xf>
    <xf numFmtId="0" fontId="76" fillId="0" borderId="0" xfId="13" applyFont="1" applyAlignment="1" applyProtection="1">
      <alignment horizontal="left" vertical="top"/>
    </xf>
    <xf numFmtId="0" fontId="49" fillId="0" borderId="48" xfId="6" applyFont="1" applyBorder="1" applyAlignment="1" applyProtection="1">
      <alignment horizontal="right" vertical="top" wrapText="1"/>
    </xf>
    <xf numFmtId="39" fontId="49" fillId="0" borderId="0" xfId="6" applyNumberFormat="1" applyFont="1" applyAlignment="1" applyProtection="1">
      <alignment horizontal="right" vertical="top"/>
    </xf>
    <xf numFmtId="0" fontId="5" fillId="0" borderId="0" xfId="14" applyProtection="1"/>
    <xf numFmtId="4" fontId="0" fillId="0" borderId="0" xfId="15" applyNumberFormat="1" applyFont="1" applyProtection="1"/>
    <xf numFmtId="0" fontId="101" fillId="0" borderId="0" xfId="16" applyProtection="1">
      <protection locked="0"/>
    </xf>
    <xf numFmtId="0" fontId="101" fillId="0" borderId="0" xfId="16" applyAlignment="1" applyProtection="1">
      <alignment horizontal="left" vertical="center"/>
      <protection locked="0"/>
    </xf>
    <xf numFmtId="0" fontId="101" fillId="0" borderId="0" xfId="16" applyAlignment="1" applyProtection="1">
      <alignment vertical="center"/>
      <protection locked="0"/>
    </xf>
    <xf numFmtId="0" fontId="106" fillId="0" borderId="0" xfId="16" applyFont="1" applyAlignment="1" applyProtection="1">
      <alignment vertical="center"/>
      <protection locked="0"/>
    </xf>
    <xf numFmtId="0" fontId="105" fillId="0" borderId="0" xfId="16" applyFont="1" applyAlignment="1" applyProtection="1">
      <alignment vertical="center"/>
      <protection locked="0"/>
    </xf>
    <xf numFmtId="0" fontId="101" fillId="0" borderId="0" xfId="16" applyAlignment="1" applyProtection="1">
      <alignment horizontal="center" vertical="center" wrapText="1"/>
      <protection locked="0"/>
    </xf>
    <xf numFmtId="0" fontId="103" fillId="0" borderId="23" xfId="16" applyFont="1" applyBorder="1" applyAlignment="1" applyProtection="1">
      <alignment horizontal="center" vertical="center" wrapText="1"/>
      <protection locked="0"/>
    </xf>
    <xf numFmtId="0" fontId="101" fillId="0" borderId="27" xfId="16" applyBorder="1" applyAlignment="1" applyProtection="1">
      <alignment vertical="center"/>
      <protection locked="0"/>
    </xf>
    <xf numFmtId="4" fontId="109" fillId="0" borderId="0" xfId="16" applyNumberFormat="1" applyFont="1" applyAlignment="1" applyProtection="1">
      <alignment vertical="center"/>
      <protection locked="0"/>
    </xf>
    <xf numFmtId="0" fontId="104" fillId="0" borderId="0" xfId="16" applyFont="1" applyProtection="1">
      <protection locked="0"/>
    </xf>
    <xf numFmtId="0" fontId="104" fillId="0" borderId="0" xfId="16" applyFont="1" applyAlignment="1" applyProtection="1">
      <alignment horizontal="left"/>
      <protection locked="0"/>
    </xf>
    <xf numFmtId="0" fontId="104" fillId="0" borderId="30" xfId="16" applyFont="1" applyBorder="1" applyProtection="1">
      <protection locked="0"/>
    </xf>
    <xf numFmtId="0" fontId="104" fillId="0" borderId="0" xfId="16" applyFont="1" applyAlignment="1" applyProtection="1">
      <alignment horizontal="center"/>
      <protection locked="0"/>
    </xf>
    <xf numFmtId="4" fontId="104" fillId="0" borderId="0" xfId="16" applyNumberFormat="1" applyFont="1" applyAlignment="1" applyProtection="1">
      <alignment vertical="center"/>
      <protection locked="0"/>
    </xf>
    <xf numFmtId="0" fontId="103" fillId="0" borderId="30" xfId="16" applyFont="1" applyBorder="1" applyAlignment="1" applyProtection="1">
      <alignment horizontal="left" vertical="center"/>
      <protection locked="0"/>
    </xf>
    <xf numFmtId="0" fontId="102" fillId="0" borderId="0" xfId="16" applyFont="1" applyAlignment="1" applyProtection="1">
      <alignment horizontal="left" vertical="center"/>
      <protection locked="0"/>
    </xf>
    <xf numFmtId="4" fontId="101" fillId="0" borderId="0" xfId="16" applyNumberFormat="1" applyAlignment="1" applyProtection="1">
      <alignment vertical="center"/>
      <protection locked="0"/>
    </xf>
    <xf numFmtId="0" fontId="108" fillId="0" borderId="0" xfId="16" applyFont="1" applyAlignment="1" applyProtection="1">
      <alignment vertical="center"/>
      <protection locked="0"/>
    </xf>
    <xf numFmtId="0" fontId="107" fillId="0" borderId="30" xfId="16" applyFont="1" applyBorder="1" applyAlignment="1" applyProtection="1">
      <alignment horizontal="left" vertical="center"/>
      <protection locked="0"/>
    </xf>
    <xf numFmtId="0" fontId="103" fillId="0" borderId="34" xfId="16" applyFont="1" applyBorder="1" applyAlignment="1" applyProtection="1">
      <alignment horizontal="left" vertical="center"/>
      <protection locked="0"/>
    </xf>
    <xf numFmtId="0" fontId="101" fillId="0" borderId="21" xfId="16" applyBorder="1" applyAlignment="1" applyProtection="1">
      <alignment vertical="center"/>
      <protection locked="0"/>
    </xf>
    <xf numFmtId="0" fontId="101" fillId="0" borderId="0" xfId="16" applyProtection="1"/>
    <xf numFmtId="0" fontId="101" fillId="0" borderId="0" xfId="16" applyAlignment="1" applyProtection="1">
      <alignment vertical="center"/>
    </xf>
    <xf numFmtId="0" fontId="101" fillId="0" borderId="54" xfId="16" applyBorder="1" applyAlignment="1" applyProtection="1">
      <alignment vertical="center"/>
    </xf>
    <xf numFmtId="0" fontId="101" fillId="0" borderId="40" xfId="16" applyBorder="1" applyAlignment="1" applyProtection="1">
      <alignment vertical="center"/>
    </xf>
    <xf numFmtId="0" fontId="101" fillId="0" borderId="52" xfId="16" applyBorder="1" applyAlignment="1" applyProtection="1">
      <alignment vertical="center"/>
    </xf>
    <xf numFmtId="0" fontId="112" fillId="0" borderId="0" xfId="16" applyFont="1" applyAlignment="1" applyProtection="1">
      <alignment horizontal="left" vertical="center"/>
    </xf>
    <xf numFmtId="0" fontId="113" fillId="0" borderId="0" xfId="16" applyFont="1" applyAlignment="1" applyProtection="1">
      <alignment horizontal="left" vertical="center"/>
    </xf>
    <xf numFmtId="0" fontId="106" fillId="0" borderId="0" xfId="16" applyFont="1" applyAlignment="1" applyProtection="1">
      <alignment vertical="center"/>
    </xf>
    <xf numFmtId="0" fontId="106" fillId="0" borderId="52" xfId="16" applyFont="1" applyBorder="1" applyAlignment="1" applyProtection="1">
      <alignment vertical="center"/>
    </xf>
    <xf numFmtId="0" fontId="106" fillId="0" borderId="19" xfId="16" applyFont="1" applyBorder="1" applyAlignment="1" applyProtection="1">
      <alignment horizontal="left" vertical="center"/>
    </xf>
    <xf numFmtId="0" fontId="106" fillId="0" borderId="19" xfId="16" applyFont="1" applyBorder="1" applyAlignment="1" applyProtection="1">
      <alignment vertical="center"/>
    </xf>
    <xf numFmtId="0" fontId="105" fillId="0" borderId="0" xfId="16" applyFont="1" applyAlignment="1" applyProtection="1">
      <alignment vertical="center"/>
    </xf>
    <xf numFmtId="0" fontId="105" fillId="0" borderId="52" xfId="16" applyFont="1" applyBorder="1" applyAlignment="1" applyProtection="1">
      <alignment vertical="center"/>
    </xf>
    <xf numFmtId="0" fontId="105" fillId="0" borderId="19" xfId="16" applyFont="1" applyBorder="1" applyAlignment="1" applyProtection="1">
      <alignment horizontal="left" vertical="center"/>
    </xf>
    <xf numFmtId="0" fontId="105" fillId="0" borderId="19" xfId="16" applyFont="1" applyBorder="1" applyAlignment="1" applyProtection="1">
      <alignment vertical="center"/>
    </xf>
    <xf numFmtId="0" fontId="101" fillId="0" borderId="51" xfId="16" applyBorder="1" applyAlignment="1" applyProtection="1">
      <alignment vertical="center"/>
    </xf>
    <xf numFmtId="0" fontId="101" fillId="0" borderId="50" xfId="16" applyBorder="1" applyAlignment="1" applyProtection="1">
      <alignment vertical="center"/>
    </xf>
    <xf numFmtId="0" fontId="101" fillId="0" borderId="14" xfId="16" applyBorder="1" applyAlignment="1" applyProtection="1">
      <alignment vertical="center"/>
    </xf>
    <xf numFmtId="0" fontId="101" fillId="0" borderId="15" xfId="16" applyBorder="1" applyAlignment="1" applyProtection="1">
      <alignment vertical="center"/>
    </xf>
    <xf numFmtId="0" fontId="101" fillId="0" borderId="17" xfId="16" applyBorder="1" applyAlignment="1" applyProtection="1">
      <alignment vertical="center"/>
    </xf>
    <xf numFmtId="0" fontId="101" fillId="0" borderId="0" xfId="16" applyAlignment="1" applyProtection="1">
      <alignment horizontal="center" vertical="center" wrapText="1"/>
    </xf>
    <xf numFmtId="0" fontId="101" fillId="0" borderId="17" xfId="16" applyBorder="1" applyAlignment="1" applyProtection="1">
      <alignment horizontal="center" vertical="center" wrapText="1"/>
    </xf>
    <xf numFmtId="0" fontId="102" fillId="23" borderId="23" xfId="16" applyFont="1" applyFill="1" applyBorder="1" applyAlignment="1" applyProtection="1">
      <alignment horizontal="center" vertical="center" wrapText="1"/>
    </xf>
    <xf numFmtId="0" fontId="102" fillId="23" borderId="24" xfId="16" applyFont="1" applyFill="1" applyBorder="1" applyAlignment="1" applyProtection="1">
      <alignment horizontal="center" vertical="center" wrapText="1"/>
    </xf>
    <xf numFmtId="0" fontId="111" fillId="0" borderId="0" xfId="16" applyFont="1" applyAlignment="1" applyProtection="1">
      <alignment horizontal="left" vertical="center"/>
    </xf>
    <xf numFmtId="0" fontId="104" fillId="0" borderId="0" xfId="16" applyFont="1" applyProtection="1"/>
    <xf numFmtId="0" fontId="104" fillId="0" borderId="17" xfId="16" applyFont="1" applyBorder="1" applyProtection="1"/>
    <xf numFmtId="0" fontId="104" fillId="0" borderId="0" xfId="16" applyFont="1" applyAlignment="1" applyProtection="1">
      <alignment horizontal="left"/>
    </xf>
    <xf numFmtId="0" fontId="106" fillId="0" borderId="0" xfId="16" applyFont="1" applyAlignment="1" applyProtection="1">
      <alignment horizontal="left"/>
    </xf>
    <xf numFmtId="0" fontId="105" fillId="0" borderId="0" xfId="16" applyFont="1" applyAlignment="1" applyProtection="1">
      <alignment horizontal="left"/>
    </xf>
    <xf numFmtId="0" fontId="102" fillId="0" borderId="32" xfId="16" applyFont="1" applyBorder="1" applyAlignment="1" applyProtection="1">
      <alignment horizontal="center" vertical="center"/>
    </xf>
    <xf numFmtId="49" fontId="102" fillId="0" borderId="32" xfId="16" applyNumberFormat="1" applyFont="1" applyBorder="1" applyAlignment="1" applyProtection="1">
      <alignment horizontal="left" vertical="center" wrapText="1"/>
    </xf>
    <xf numFmtId="0" fontId="102" fillId="0" borderId="32" xfId="16" applyFont="1" applyBorder="1" applyAlignment="1" applyProtection="1">
      <alignment horizontal="left" vertical="center" wrapText="1"/>
    </xf>
    <xf numFmtId="0" fontId="102" fillId="0" borderId="32" xfId="16" applyFont="1" applyBorder="1" applyAlignment="1" applyProtection="1">
      <alignment horizontal="center" vertical="center" wrapText="1"/>
    </xf>
    <xf numFmtId="177" fontId="102" fillId="0" borderId="32" xfId="16" applyNumberFormat="1" applyFont="1" applyBorder="1" applyAlignment="1" applyProtection="1">
      <alignment vertical="center"/>
    </xf>
    <xf numFmtId="0" fontId="107" fillId="0" borderId="32" xfId="16" applyFont="1" applyBorder="1" applyAlignment="1" applyProtection="1">
      <alignment horizontal="center" vertical="center"/>
    </xf>
    <xf numFmtId="49" fontId="107" fillId="0" borderId="32" xfId="16" applyNumberFormat="1" applyFont="1" applyBorder="1" applyAlignment="1" applyProtection="1">
      <alignment horizontal="left" vertical="center" wrapText="1"/>
    </xf>
    <xf numFmtId="0" fontId="107" fillId="0" borderId="32" xfId="16" applyFont="1" applyBorder="1" applyAlignment="1" applyProtection="1">
      <alignment horizontal="left" vertical="center" wrapText="1"/>
    </xf>
    <xf numFmtId="0" fontId="107" fillId="0" borderId="32" xfId="16" applyFont="1" applyBorder="1" applyAlignment="1" applyProtection="1">
      <alignment horizontal="center" vertical="center" wrapText="1"/>
    </xf>
    <xf numFmtId="177" fontId="107" fillId="0" borderId="32" xfId="16" applyNumberFormat="1" applyFont="1" applyBorder="1" applyAlignment="1" applyProtection="1">
      <alignment vertical="center"/>
    </xf>
    <xf numFmtId="0" fontId="101" fillId="0" borderId="20" xfId="16" applyBorder="1" applyAlignment="1" applyProtection="1">
      <alignment vertical="center"/>
    </xf>
    <xf numFmtId="0" fontId="101" fillId="0" borderId="21" xfId="16" applyBorder="1" applyAlignment="1" applyProtection="1">
      <alignment vertical="center"/>
    </xf>
    <xf numFmtId="0" fontId="101" fillId="0" borderId="0" xfId="16" applyAlignment="1" applyProtection="1">
      <alignment horizontal="right"/>
    </xf>
    <xf numFmtId="0" fontId="101" fillId="0" borderId="53" xfId="16" applyBorder="1" applyAlignment="1" applyProtection="1">
      <alignment horizontal="right" vertical="center"/>
    </xf>
    <xf numFmtId="0" fontId="101" fillId="0" borderId="18" xfId="16" applyBorder="1" applyAlignment="1" applyProtection="1">
      <alignment horizontal="right" vertical="center"/>
    </xf>
    <xf numFmtId="4" fontId="111" fillId="0" borderId="0" xfId="16" applyNumberFormat="1" applyFont="1" applyAlignment="1" applyProtection="1">
      <alignment vertical="center"/>
    </xf>
    <xf numFmtId="4" fontId="106" fillId="0" borderId="19" xfId="16" applyNumberFormat="1" applyFont="1" applyBorder="1" applyAlignment="1" applyProtection="1">
      <alignment vertical="center"/>
    </xf>
    <xf numFmtId="0" fontId="106" fillId="0" borderId="18" xfId="16" applyFont="1" applyBorder="1" applyAlignment="1" applyProtection="1">
      <alignment horizontal="right" vertical="center"/>
    </xf>
    <xf numFmtId="4" fontId="105" fillId="0" borderId="19" xfId="16" applyNumberFormat="1" applyFont="1" applyBorder="1" applyAlignment="1" applyProtection="1">
      <alignment vertical="center"/>
    </xf>
    <xf numFmtId="0" fontId="105" fillId="0" borderId="18" xfId="16" applyFont="1" applyBorder="1" applyAlignment="1" applyProtection="1">
      <alignment horizontal="right" vertical="center"/>
    </xf>
    <xf numFmtId="0" fontId="101" fillId="0" borderId="49" xfId="16" applyBorder="1" applyAlignment="1" applyProtection="1">
      <alignment horizontal="right" vertical="center"/>
    </xf>
    <xf numFmtId="0" fontId="101" fillId="0" borderId="16" xfId="16" applyBorder="1" applyAlignment="1" applyProtection="1">
      <alignment horizontal="right" vertical="center"/>
    </xf>
    <xf numFmtId="0" fontId="102" fillId="23" borderId="26" xfId="16" applyFont="1" applyFill="1" applyBorder="1" applyAlignment="1" applyProtection="1">
      <alignment horizontal="center" vertical="center" wrapText="1"/>
    </xf>
    <xf numFmtId="0" fontId="102" fillId="23" borderId="18" xfId="16" applyFont="1" applyFill="1" applyBorder="1" applyAlignment="1" applyProtection="1">
      <alignment horizontal="center" vertical="center" wrapText="1"/>
    </xf>
    <xf numFmtId="4" fontId="111" fillId="0" borderId="0" xfId="16" applyNumberFormat="1" applyFont="1" applyProtection="1"/>
    <xf numFmtId="4" fontId="106" fillId="0" borderId="0" xfId="16" applyNumberFormat="1" applyFont="1" applyProtection="1"/>
    <xf numFmtId="0" fontId="104" fillId="0" borderId="18" xfId="16" applyFont="1" applyBorder="1" applyAlignment="1" applyProtection="1">
      <alignment horizontal="right"/>
    </xf>
    <xf numFmtId="4" fontId="105" fillId="0" borderId="0" xfId="16" applyNumberFormat="1" applyFont="1" applyProtection="1"/>
    <xf numFmtId="4" fontId="102" fillId="0" borderId="32" xfId="16" applyNumberFormat="1" applyFont="1" applyBorder="1" applyAlignment="1" applyProtection="1">
      <alignment vertical="center"/>
    </xf>
    <xf numFmtId="0" fontId="101" fillId="0" borderId="33" xfId="16" applyBorder="1" applyAlignment="1" applyProtection="1">
      <alignment horizontal="right" vertical="center"/>
    </xf>
    <xf numFmtId="4" fontId="107" fillId="0" borderId="32" xfId="16" applyNumberFormat="1" applyFont="1" applyBorder="1" applyAlignment="1" applyProtection="1">
      <alignment vertical="center"/>
    </xf>
    <xf numFmtId="0" fontId="108" fillId="0" borderId="33" xfId="16" applyFont="1" applyBorder="1" applyAlignment="1" applyProtection="1">
      <alignment horizontal="right" vertical="center"/>
    </xf>
    <xf numFmtId="0" fontId="101" fillId="0" borderId="22" xfId="16" applyBorder="1" applyAlignment="1" applyProtection="1">
      <alignment horizontal="right" vertical="center"/>
    </xf>
    <xf numFmtId="0" fontId="114" fillId="24" borderId="0" xfId="16" applyFont="1" applyFill="1" applyAlignment="1" applyProtection="1">
      <alignment vertical="center"/>
    </xf>
    <xf numFmtId="0" fontId="101" fillId="0" borderId="0" xfId="16" applyAlignment="1" applyProtection="1"/>
    <xf numFmtId="0" fontId="103" fillId="0" borderId="23" xfId="16" applyFont="1" applyBorder="1" applyAlignment="1" applyProtection="1">
      <alignment horizontal="center" vertical="center" wrapText="1"/>
    </xf>
    <xf numFmtId="0" fontId="103" fillId="0" borderId="24" xfId="16" applyFont="1" applyBorder="1" applyAlignment="1" applyProtection="1">
      <alignment horizontal="center" vertical="center" wrapText="1"/>
    </xf>
    <xf numFmtId="0" fontId="103" fillId="0" borderId="26" xfId="16" applyFont="1" applyBorder="1" applyAlignment="1" applyProtection="1">
      <alignment horizontal="center" vertical="center" wrapText="1"/>
    </xf>
    <xf numFmtId="0" fontId="101" fillId="0" borderId="27" xfId="16" applyBorder="1" applyAlignment="1" applyProtection="1">
      <alignment vertical="center"/>
    </xf>
    <xf numFmtId="0" fontId="101" fillId="0" borderId="28" xfId="16" applyBorder="1" applyAlignment="1" applyProtection="1">
      <alignment vertical="center"/>
    </xf>
    <xf numFmtId="176" fontId="110" fillId="0" borderId="28" xfId="16" applyNumberFormat="1" applyFont="1" applyBorder="1" applyProtection="1"/>
    <xf numFmtId="176" fontId="110" fillId="0" borderId="29" xfId="16" applyNumberFormat="1" applyFont="1" applyBorder="1" applyProtection="1"/>
    <xf numFmtId="0" fontId="104" fillId="0" borderId="30" xfId="16" applyFont="1" applyBorder="1" applyProtection="1"/>
    <xf numFmtId="176" fontId="104" fillId="0" borderId="0" xfId="16" applyNumberFormat="1" applyFont="1" applyProtection="1"/>
    <xf numFmtId="176" fontId="104" fillId="0" borderId="31" xfId="16" applyNumberFormat="1" applyFont="1" applyBorder="1" applyProtection="1"/>
    <xf numFmtId="0" fontId="103" fillId="0" borderId="30" xfId="16" applyFont="1" applyBorder="1" applyAlignment="1" applyProtection="1">
      <alignment horizontal="left" vertical="center"/>
    </xf>
    <xf numFmtId="176" fontId="103" fillId="0" borderId="0" xfId="16" applyNumberFormat="1" applyFont="1" applyAlignment="1" applyProtection="1">
      <alignment vertical="center"/>
    </xf>
    <xf numFmtId="176" fontId="103" fillId="0" borderId="31" xfId="16" applyNumberFormat="1" applyFont="1" applyBorder="1" applyAlignment="1" applyProtection="1">
      <alignment vertical="center"/>
    </xf>
    <xf numFmtId="0" fontId="108" fillId="0" borderId="0" xfId="16" applyFont="1" applyAlignment="1" applyProtection="1">
      <alignment vertical="center"/>
    </xf>
    <xf numFmtId="0" fontId="107" fillId="0" borderId="30" xfId="16" applyFont="1" applyBorder="1" applyAlignment="1" applyProtection="1">
      <alignment horizontal="left" vertical="center"/>
    </xf>
    <xf numFmtId="0" fontId="103" fillId="0" borderId="34" xfId="16" applyFont="1" applyBorder="1" applyAlignment="1" applyProtection="1">
      <alignment horizontal="left" vertical="center"/>
    </xf>
    <xf numFmtId="176" fontId="103" fillId="0" borderId="19" xfId="16" applyNumberFormat="1" applyFont="1" applyBorder="1" applyAlignment="1" applyProtection="1">
      <alignment vertical="center"/>
    </xf>
    <xf numFmtId="176" fontId="103" fillId="0" borderId="35" xfId="16" applyNumberFormat="1" applyFont="1" applyBorder="1" applyAlignment="1" applyProtection="1">
      <alignment vertical="center"/>
    </xf>
    <xf numFmtId="0" fontId="106" fillId="0" borderId="17" xfId="16" applyFont="1" applyBorder="1" applyAlignment="1" applyProtection="1">
      <alignment vertical="center"/>
    </xf>
    <xf numFmtId="0" fontId="105" fillId="0" borderId="17" xfId="16" applyFont="1" applyBorder="1" applyAlignment="1" applyProtection="1">
      <alignment vertical="center"/>
    </xf>
    <xf numFmtId="0" fontId="101" fillId="0" borderId="16" xfId="16" applyBorder="1" applyAlignment="1" applyProtection="1">
      <alignment vertical="center"/>
    </xf>
    <xf numFmtId="0" fontId="101" fillId="0" borderId="18" xfId="16" applyBorder="1" applyAlignment="1" applyProtection="1">
      <alignment vertical="center"/>
    </xf>
    <xf numFmtId="0" fontId="106" fillId="0" borderId="18" xfId="16" applyFont="1" applyBorder="1" applyAlignment="1" applyProtection="1">
      <alignment vertical="center"/>
    </xf>
    <xf numFmtId="0" fontId="105" fillId="0" borderId="18" xfId="16" applyFont="1" applyBorder="1" applyAlignment="1" applyProtection="1">
      <alignment vertical="center"/>
    </xf>
    <xf numFmtId="0" fontId="101" fillId="0" borderId="22" xfId="16" applyBorder="1" applyAlignment="1" applyProtection="1">
      <alignment vertical="center"/>
    </xf>
    <xf numFmtId="0" fontId="104" fillId="0" borderId="18" xfId="16" applyFont="1" applyBorder="1" applyProtection="1"/>
    <xf numFmtId="0" fontId="108" fillId="0" borderId="33" xfId="16" applyFont="1" applyBorder="1" applyAlignment="1" applyProtection="1">
      <alignment vertical="center"/>
    </xf>
    <xf numFmtId="49" fontId="116" fillId="0" borderId="2" xfId="0" applyNumberFormat="1" applyFont="1" applyBorder="1" applyAlignment="1">
      <alignment horizontal="center" vertical="top"/>
    </xf>
    <xf numFmtId="49" fontId="116" fillId="0" borderId="2" xfId="0" applyNumberFormat="1" applyFont="1" applyBorder="1" applyAlignment="1">
      <alignment horizontal="left" vertical="top"/>
    </xf>
    <xf numFmtId="0" fontId="116" fillId="0" borderId="2" xfId="0" applyFont="1" applyBorder="1" applyAlignment="1">
      <alignment horizontal="left" vertical="top" wrapText="1"/>
    </xf>
    <xf numFmtId="4" fontId="117" fillId="0" borderId="2" xfId="0" applyNumberFormat="1" applyFont="1" applyBorder="1" applyAlignment="1">
      <alignment horizontal="right" vertical="top"/>
    </xf>
    <xf numFmtId="166" fontId="116" fillId="0" borderId="2" xfId="0" applyNumberFormat="1" applyFont="1" applyBorder="1" applyAlignment="1">
      <alignment horizontal="right" vertical="top"/>
    </xf>
    <xf numFmtId="165" fontId="117" fillId="0" borderId="2" xfId="0" applyNumberFormat="1" applyFont="1" applyBorder="1" applyAlignment="1">
      <alignment horizontal="right" vertical="top"/>
    </xf>
    <xf numFmtId="167" fontId="116" fillId="0" borderId="2" xfId="0" applyNumberFormat="1" applyFont="1" applyBorder="1" applyAlignment="1">
      <alignment horizontal="right" vertical="top"/>
    </xf>
    <xf numFmtId="168" fontId="116" fillId="0" borderId="2" xfId="0" applyNumberFormat="1" applyFont="1" applyBorder="1" applyAlignment="1">
      <alignment horizontal="right" vertical="top"/>
    </xf>
    <xf numFmtId="169" fontId="116" fillId="0" borderId="2" xfId="0" applyNumberFormat="1" applyFont="1" applyBorder="1" applyAlignment="1">
      <alignment horizontal="right" vertical="top"/>
    </xf>
    <xf numFmtId="164" fontId="4" fillId="0" borderId="0" xfId="0" applyNumberFormat="1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4" fontId="4" fillId="0" borderId="0" xfId="0" applyNumberFormat="1" applyFont="1" applyAlignment="1">
      <alignment horizontal="right" vertical="top"/>
    </xf>
    <xf numFmtId="166" fontId="4" fillId="0" borderId="0" xfId="0" applyNumberFormat="1" applyFont="1" applyAlignment="1">
      <alignment horizontal="left" vertical="top" wrapText="1"/>
    </xf>
    <xf numFmtId="165" fontId="4" fillId="0" borderId="0" xfId="0" applyNumberFormat="1" applyFont="1" applyAlignment="1">
      <alignment horizontal="left" vertical="top" wrapText="1"/>
    </xf>
    <xf numFmtId="167" fontId="4" fillId="0" borderId="0" xfId="0" applyNumberFormat="1" applyFont="1" applyAlignment="1">
      <alignment horizontal="left" vertical="top" wrapText="1"/>
    </xf>
    <xf numFmtId="168" fontId="4" fillId="0" borderId="0" xfId="0" applyNumberFormat="1" applyFont="1" applyAlignment="1">
      <alignment horizontal="left" vertical="top" wrapText="1"/>
    </xf>
    <xf numFmtId="167" fontId="34" fillId="0" borderId="2" xfId="0" applyNumberFormat="1" applyFont="1" applyBorder="1" applyAlignment="1">
      <alignment horizontal="right" vertical="top"/>
    </xf>
    <xf numFmtId="164" fontId="30" fillId="0" borderId="2" xfId="0" applyNumberFormat="1" applyFont="1" applyBorder="1" applyAlignment="1">
      <alignment horizontal="right" vertical="top"/>
    </xf>
    <xf numFmtId="166" fontId="118" fillId="0" borderId="0" xfId="0" applyNumberFormat="1" applyFont="1" applyAlignment="1" applyProtection="1">
      <alignment horizontal="center" vertical="center"/>
      <protection locked="0"/>
    </xf>
    <xf numFmtId="4" fontId="117" fillId="0" borderId="2" xfId="0" applyNumberFormat="1" applyFont="1" applyFill="1" applyBorder="1" applyAlignment="1">
      <alignment horizontal="right" vertical="top"/>
    </xf>
    <xf numFmtId="165" fontId="117" fillId="0" borderId="2" xfId="0" applyNumberFormat="1" applyFont="1" applyFill="1" applyBorder="1" applyAlignment="1">
      <alignment horizontal="right" vertical="top"/>
    </xf>
    <xf numFmtId="0" fontId="4" fillId="0" borderId="0" xfId="0" applyNumberFormat="1" applyFont="1" applyAlignment="1">
      <alignment horizontal="left" vertical="top" wrapText="1"/>
    </xf>
    <xf numFmtId="4" fontId="4" fillId="0" borderId="0" xfId="0" applyNumberFormat="1" applyFont="1" applyFill="1" applyBorder="1" applyAlignment="1">
      <alignment horizontal="right" vertical="top"/>
    </xf>
    <xf numFmtId="165" fontId="4" fillId="0" borderId="0" xfId="0" applyNumberFormat="1" applyFont="1" applyFill="1" applyBorder="1" applyAlignment="1">
      <alignment horizontal="left" vertical="top" wrapText="1"/>
    </xf>
    <xf numFmtId="0" fontId="29" fillId="0" borderId="0" xfId="0" applyNumberFormat="1" applyFont="1" applyAlignment="1">
      <alignment horizontal="center"/>
    </xf>
    <xf numFmtId="171" fontId="31" fillId="0" borderId="0" xfId="3" applyNumberFormat="1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52" fillId="9" borderId="0" xfId="7" applyFont="1" applyFill="1" applyAlignment="1" applyProtection="1">
      <alignment horizontal="center" vertical="center"/>
      <protection locked="0"/>
    </xf>
    <xf numFmtId="0" fontId="114" fillId="24" borderId="0" xfId="16" applyFont="1" applyFill="1" applyAlignment="1" applyProtection="1">
      <alignment horizontal="center" vertical="center"/>
      <protection locked="0"/>
    </xf>
    <xf numFmtId="0" fontId="101" fillId="0" borderId="0" xfId="16" applyProtection="1">
      <protection locked="0"/>
    </xf>
    <xf numFmtId="166" fontId="116" fillId="0" borderId="2" xfId="0" applyNumberFormat="1" applyFont="1" applyBorder="1" applyAlignment="1" applyProtection="1">
      <alignment horizontal="right" vertical="top"/>
      <protection locked="0"/>
    </xf>
  </cellXfs>
  <cellStyles count="17">
    <cellStyle name="Nadpis 1" xfId="1" builtinId="16"/>
    <cellStyle name="Název" xfId="2" builtinId="15"/>
    <cellStyle name="Normální" xfId="0" builtinId="0"/>
    <cellStyle name="normální 2" xfId="3"/>
    <cellStyle name="Normální 3" xfId="4"/>
    <cellStyle name="Normální 4" xfId="8"/>
    <cellStyle name="Normální 5" xfId="9"/>
    <cellStyle name="Normální 5 2" xfId="10"/>
    <cellStyle name="Normální 6" xfId="16"/>
    <cellStyle name="Normální 7" xfId="12"/>
    <cellStyle name="Normální 8" xfId="7"/>
    <cellStyle name="normální_002_ROZP_OCENENY_VV_upr08-2010" xfId="13"/>
    <cellStyle name="normální_Klementinum 2.etapa rozpočet_2010-05" xfId="14"/>
    <cellStyle name="normální_Mobil_502Roz" xfId="5"/>
    <cellStyle name="normální_SO 05 fasáda propočet" xfId="15"/>
    <cellStyle name="normální_Troja" xfId="6"/>
    <cellStyle name="Styl 1" xfId="11"/>
  </cellStyles>
  <dxfs count="21"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285480</xdr:colOff>
      <xdr:row>1</xdr:row>
      <xdr:rowOff>123480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B13BAF-8499-4212-88DA-646D50CE483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0" y="0"/>
          <a:ext cx="285480" cy="38065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285480</xdr:colOff>
      <xdr:row>1</xdr:row>
      <xdr:rowOff>123480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09ABA5-A668-4F1B-9C28-BBACBDFD4E9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0" y="0"/>
          <a:ext cx="285480" cy="38065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285480</xdr:colOff>
      <xdr:row>1</xdr:row>
      <xdr:rowOff>123480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6C4AB5-D970-4057-B3B4-6918923E74D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0" y="0"/>
          <a:ext cx="285480" cy="28540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57FA9C15-0C54-4451-87D3-3E65472453E7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5C5BFD26-E05B-4163-9B56-98A67CACD64A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DA1247ED-DFDF-4F36-BD53-240D08BD0E25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Aprac20\rozpo&#269;ty%2020\r&#367;zn&#233;%2020\2005_1922%20Vincentinum%20n&#225;stavba%20Vik&#253;&#345;ovice%20Balej&#237;k\2005%20VINCENTINUM%20&#352;TERNBERK%20Rekonstrukce%20budovy%20ve%20Vik&#253;&#345;ovic&#237;ch%20-1+2.etapa%20PRACrozpo&#269;et2003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5989_HZ_REPY_ROZPOCET\12_001\PODKLADY\HZ_Repy_RO_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iremn&#237;%20archiv%20a.s/Zak&#225;zky%20rok%202001/22%20Zelen&#253;%20ostrov%20SP/Kniha%20spec.+%20v&#253;kaz%20v&#253;m&#283;r%20TENDR%203.%20stavba/SO%2011.1%20A%20Architektonicko-stavebn&#237;%20autorizovan&#253;%20Helik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&#269;.%2041%20Zelen&#253;%20ostrov%20roz.%20rozpo&#269;tu%20na%20DC%20(bez%20list.%20v&#253;stupu)\Rozpo&#269;et%20stavby%20dle%20DC\sa_SO51_4_vv_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_Akce\3130_Jedli&#269;k&#367;v%20&#250;stav\V&#253;stupy_2\RO_Dostavba%20Jedli&#269;kova%20&#250;stavu%20a%20&#353;kol%20-%20II.etap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la\c\My%20Documents\jola\OFERENCI\14%20Ilbau\10.12.99%20Ilbau.%20Summary%20bill%20of%20quantiti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6\jola\WINDOWS\TEMP\Oferta%20-%20za&#322;.%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la\c\My%20Documents\jola\OFERENCI\11%20Exbud\13.12.99.%20Exbud.%20List%20of%20unit%20rates.%20nr%209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i list"/>
      <sheetName val="Rekapitulace"/>
      <sheetName val="položky 1etapa"/>
      <sheetName val="u1.etapa R ZTI"/>
      <sheetName val="1.etapa - Vytápění"/>
      <sheetName val="1.etapa - Vytápění-ZTI"/>
      <sheetName val="u1.etapa R silnoproud"/>
      <sheetName val="u1.etapa R slaboproud"/>
      <sheetName val="1.etapa MaR"/>
      <sheetName val="položky 2 etapa"/>
      <sheetName val="2.etapa R ZTI"/>
      <sheetName val="2.etapa - Vytápění"/>
      <sheetName val="2.etapa HRJ - Jímací vedení"/>
      <sheetName val="2.eta EL NNS-Vnitřní silnoproud"/>
      <sheetName val="2.etapa EL- Vnitřní slabopr"/>
      <sheetName val="PUV1etapa VRN"/>
      <sheetName val="PUV1.etapa R -Vytápění"/>
      <sheetName val="PUV2.etapa R ZTI"/>
      <sheetName val="PUV2.etapa EL HRJ - Jímací vede"/>
      <sheetName val="PUV2.etapa EL NNS - Vnit siln"/>
      <sheetName val="PUV2.etapa EL - Vnit slabopr"/>
      <sheetName val="2 etapa VR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Všeobecné podmínky"/>
      <sheetName val="Rekapitulace"/>
      <sheetName val="SO 00 - Všeobecné práce"/>
      <sheetName val="SO 01 - Objekt HZ"/>
      <sheetName val="SO 01 - ZTI"/>
      <sheetName val="SO 01 - Vytápění"/>
      <sheetName val="SO 01 - VZT"/>
      <sheetName val="SO 01 - Stlačený vzduch"/>
      <sheetName val="SO 01 - Silnoproud"/>
      <sheetName val="SO 01 - Slaboproud"/>
      <sheetName val="SO 02 - Oplocení"/>
      <sheetName val="IO 100 - Areálové komunikace"/>
      <sheetName val="IO 300, 410, 420, 510 a IO 520"/>
      <sheetName val="IO 430, IO 440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 11.1A Výkaz výměr"/>
      <sheetName val="SO 11.1B Výkaz výměr"/>
      <sheetName val="SO 11.1ST Výkaz výměr"/>
      <sheetName val="SO 11.1B Kniha specifikací"/>
      <sheetName val="SO 11.1ST Kniha specifikací"/>
      <sheetName val="SO 11_1A Výkaz výměr"/>
      <sheetName val="SO11_1AVýkazvýměr"/>
      <sheetName val="SO_11_1A_Výkaz_výměr"/>
      <sheetName val="SO_11_1B_Výkaz_výměr"/>
      <sheetName val="SO_11_1ST_Výkaz_výměr"/>
      <sheetName val="SO_11_1B_Kniha_specifikací"/>
      <sheetName val="SO_11_1ST_Kniha_specifikací"/>
      <sheetName val="SO_11_1A_Výkaz_výměr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 51.4 Výkaz výměr"/>
      <sheetName val="SO 51_4 Výkaz výměr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Rekapitulace "/>
      <sheetName val="Statická část"/>
      <sheetName val="stavebni C-D"/>
      <sheetName val="Stavební F"/>
      <sheetName val="venkovní rampa"/>
      <sheetName val="pěší komunikace"/>
      <sheetName val="ZTI_C"/>
      <sheetName val="ZTI_D"/>
      <sheetName val="ÚT-C"/>
      <sheetName val="ÚT-D"/>
      <sheetName val="silnoproud"/>
      <sheetName val="slaboproud"/>
      <sheetName val="VZT"/>
      <sheetName val="M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44">
          <cell r="C44" t="str">
            <v>EGT347F101</v>
          </cell>
        </row>
        <row r="45">
          <cell r="C45" t="str">
            <v>0368839000</v>
          </cell>
        </row>
        <row r="46">
          <cell r="C46" t="str">
            <v>EGT311F101</v>
          </cell>
        </row>
        <row r="47">
          <cell r="C47" t="str">
            <v>TFL201F601</v>
          </cell>
        </row>
        <row r="48">
          <cell r="C48" t="str">
            <v>KS300 /1C2F001</v>
          </cell>
        </row>
        <row r="49">
          <cell r="C49" t="str">
            <v>KS600C2F001</v>
          </cell>
        </row>
        <row r="50">
          <cell r="C50" t="str">
            <v>HSC120F001</v>
          </cell>
        </row>
        <row r="51">
          <cell r="C51" t="str">
            <v>0362225001</v>
          </cell>
        </row>
        <row r="52">
          <cell r="C52" t="str">
            <v>BXN015F210</v>
          </cell>
        </row>
        <row r="53">
          <cell r="C53" t="str">
            <v>AVM114SF132</v>
          </cell>
        </row>
        <row r="54">
          <cell r="C54" t="str">
            <v>0370560016</v>
          </cell>
        </row>
        <row r="55">
          <cell r="C55" t="str">
            <v>ASF122F120</v>
          </cell>
        </row>
        <row r="57">
          <cell r="C57" t="str">
            <v>EGT347F101</v>
          </cell>
        </row>
        <row r="58">
          <cell r="C58" t="str">
            <v>0368839000</v>
          </cell>
        </row>
        <row r="59">
          <cell r="C59" t="str">
            <v>EGT311F101</v>
          </cell>
        </row>
        <row r="60">
          <cell r="C60" t="str">
            <v>TFL201F601</v>
          </cell>
        </row>
        <row r="61">
          <cell r="C61" t="str">
            <v>KS300 /1C2F001</v>
          </cell>
        </row>
        <row r="62">
          <cell r="C62" t="str">
            <v>KS600C2F001</v>
          </cell>
        </row>
        <row r="63">
          <cell r="C63" t="str">
            <v>BXN020F200</v>
          </cell>
        </row>
        <row r="64">
          <cell r="C64" t="str">
            <v>AVM114SF132</v>
          </cell>
        </row>
        <row r="65">
          <cell r="C65" t="str">
            <v>0370560016</v>
          </cell>
        </row>
        <row r="66">
          <cell r="C66" t="str">
            <v>ASF122F120</v>
          </cell>
        </row>
        <row r="69">
          <cell r="C69" t="str">
            <v>EGT301F101</v>
          </cell>
        </row>
        <row r="70">
          <cell r="C70" t="str">
            <v>0370560011</v>
          </cell>
        </row>
        <row r="72">
          <cell r="C72" t="str">
            <v>EGT301F101</v>
          </cell>
        </row>
        <row r="73">
          <cell r="C73" t="str">
            <v>0370560011</v>
          </cell>
        </row>
        <row r="75">
          <cell r="C75" t="str">
            <v>ASM114SF132</v>
          </cell>
        </row>
        <row r="78">
          <cell r="C78" t="str">
            <v>ASM114SF132</v>
          </cell>
        </row>
        <row r="80">
          <cell r="C80" t="str">
            <v>EGT301F101</v>
          </cell>
        </row>
        <row r="81">
          <cell r="C81" t="str">
            <v>0370560011</v>
          </cell>
        </row>
        <row r="85">
          <cell r="C85" t="str">
            <v>EGT346F101</v>
          </cell>
        </row>
        <row r="86">
          <cell r="C86" t="str">
            <v>0226807120</v>
          </cell>
        </row>
        <row r="87">
          <cell r="C87" t="str">
            <v>0368840000</v>
          </cell>
        </row>
        <row r="88">
          <cell r="C88" t="str">
            <v>TSO670F001</v>
          </cell>
        </row>
        <row r="89">
          <cell r="C89" t="str">
            <v>KS600C2F001</v>
          </cell>
        </row>
        <row r="90">
          <cell r="C90" t="str">
            <v>SE 22/F</v>
          </cell>
        </row>
        <row r="91">
          <cell r="C91" t="str">
            <v>T6</v>
          </cell>
        </row>
        <row r="93">
          <cell r="C93" t="str">
            <v>EGT301F101</v>
          </cell>
        </row>
        <row r="94">
          <cell r="C94" t="str">
            <v>0370560011</v>
          </cell>
        </row>
        <row r="95">
          <cell r="C95" t="str">
            <v>EGT311F101</v>
          </cell>
        </row>
        <row r="96">
          <cell r="C96" t="str">
            <v>EGT346F101</v>
          </cell>
        </row>
        <row r="97">
          <cell r="C97" t="str">
            <v>0226807120</v>
          </cell>
        </row>
        <row r="98">
          <cell r="C98" t="str">
            <v>0368840000</v>
          </cell>
        </row>
        <row r="99">
          <cell r="C99" t="str">
            <v>RAK82.4/3728M</v>
          </cell>
        </row>
        <row r="100">
          <cell r="C100" t="str">
            <v>0226807120</v>
          </cell>
        </row>
        <row r="101">
          <cell r="C101" t="str">
            <v>0364142000</v>
          </cell>
        </row>
        <row r="102">
          <cell r="C102" t="str">
            <v>RAK82.4/3728M</v>
          </cell>
        </row>
        <row r="103">
          <cell r="C103" t="str">
            <v>RHV01+SZ1</v>
          </cell>
        </row>
        <row r="104">
          <cell r="C104" t="str">
            <v>T6</v>
          </cell>
        </row>
        <row r="105">
          <cell r="C105" t="str">
            <v>BXN025F200</v>
          </cell>
        </row>
        <row r="106">
          <cell r="C106" t="str">
            <v>AVM114SF132</v>
          </cell>
        </row>
        <row r="107">
          <cell r="C107" t="str">
            <v>0370560016</v>
          </cell>
        </row>
        <row r="108">
          <cell r="C108" t="str">
            <v>BXN020F200</v>
          </cell>
        </row>
        <row r="109">
          <cell r="C109" t="str">
            <v>AVM114SF132</v>
          </cell>
        </row>
        <row r="110">
          <cell r="C110" t="str">
            <v>0370560016</v>
          </cell>
        </row>
        <row r="111">
          <cell r="C111" t="str">
            <v>BXN032F200</v>
          </cell>
        </row>
        <row r="112">
          <cell r="C112" t="str">
            <v>AVM114SF132</v>
          </cell>
        </row>
        <row r="113">
          <cell r="C113" t="str">
            <v>0370560016</v>
          </cell>
        </row>
        <row r="115">
          <cell r="C115" t="str">
            <v>EGT346F101</v>
          </cell>
        </row>
        <row r="116">
          <cell r="C116" t="str">
            <v>0226807120</v>
          </cell>
        </row>
        <row r="117">
          <cell r="C117" t="str">
            <v>0368840000</v>
          </cell>
        </row>
        <row r="118">
          <cell r="C118" t="str">
            <v>TSO670F001</v>
          </cell>
        </row>
        <row r="119">
          <cell r="C119" t="str">
            <v>KS600C2F001</v>
          </cell>
        </row>
        <row r="120">
          <cell r="C120" t="str">
            <v>GTE CO</v>
          </cell>
        </row>
        <row r="121">
          <cell r="C121" t="str">
            <v>SE 22/F</v>
          </cell>
        </row>
        <row r="123">
          <cell r="C123" t="str">
            <v>EGT301F101</v>
          </cell>
        </row>
        <row r="124">
          <cell r="C124" t="str">
            <v>0370560011</v>
          </cell>
        </row>
        <row r="125">
          <cell r="C125" t="str">
            <v>EGT311F101</v>
          </cell>
        </row>
        <row r="126">
          <cell r="C126" t="str">
            <v>EGT346F101</v>
          </cell>
        </row>
        <row r="127">
          <cell r="C127" t="str">
            <v>0226807120</v>
          </cell>
        </row>
        <row r="128">
          <cell r="C128" t="str">
            <v>0368840000</v>
          </cell>
        </row>
        <row r="129">
          <cell r="C129" t="str">
            <v>RAK82.4/3728M</v>
          </cell>
        </row>
        <row r="130">
          <cell r="C130" t="str">
            <v>0226807120</v>
          </cell>
        </row>
        <row r="131">
          <cell r="C131" t="str">
            <v>0364142000</v>
          </cell>
        </row>
        <row r="132">
          <cell r="C132" t="str">
            <v>RAK82.4/3728M</v>
          </cell>
        </row>
        <row r="133">
          <cell r="C133" t="str">
            <v>RHV01+SZ1</v>
          </cell>
        </row>
        <row r="134">
          <cell r="C134" t="str">
            <v>T6</v>
          </cell>
        </row>
        <row r="135">
          <cell r="C135" t="str">
            <v>BXN015F210</v>
          </cell>
        </row>
        <row r="136">
          <cell r="C136" t="str">
            <v>AVM114SF132</v>
          </cell>
        </row>
        <row r="137">
          <cell r="C137" t="str">
            <v>0370560016</v>
          </cell>
        </row>
        <row r="138">
          <cell r="C138" t="str">
            <v>BXN032F200</v>
          </cell>
        </row>
        <row r="139">
          <cell r="C139" t="str">
            <v>AVM114SF132</v>
          </cell>
        </row>
        <row r="140">
          <cell r="C140" t="str">
            <v>0370560016</v>
          </cell>
        </row>
        <row r="141">
          <cell r="C141" t="str">
            <v>BXN015F200</v>
          </cell>
        </row>
        <row r="142">
          <cell r="C142" t="str">
            <v>AVM114SF132</v>
          </cell>
        </row>
        <row r="143">
          <cell r="C143" t="str">
            <v>0370560016</v>
          </cell>
        </row>
        <row r="151">
          <cell r="C151" t="str">
            <v>EYR203F001</v>
          </cell>
        </row>
        <row r="152">
          <cell r="C152" t="str">
            <v>0374413001</v>
          </cell>
        </row>
        <row r="153">
          <cell r="C153" t="str">
            <v>EYL220F001</v>
          </cell>
        </row>
        <row r="154">
          <cell r="C154" t="str">
            <v>EYR203F001</v>
          </cell>
        </row>
        <row r="155">
          <cell r="C155" t="str">
            <v>0374413001</v>
          </cell>
        </row>
        <row r="156">
          <cell r="C156" t="str">
            <v>EYR203F001</v>
          </cell>
        </row>
        <row r="157">
          <cell r="C157" t="str">
            <v>0374413001</v>
          </cell>
        </row>
        <row r="158">
          <cell r="C158" t="str">
            <v>EYR203F001</v>
          </cell>
        </row>
        <row r="159">
          <cell r="C159" t="str">
            <v>0374413001</v>
          </cell>
        </row>
        <row r="160">
          <cell r="C160" t="str">
            <v>EYT240F001</v>
          </cell>
        </row>
        <row r="161">
          <cell r="C161" t="str">
            <v>0367842002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_6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b. elektr."/>
      <sheetName val="Rob. zewn. i budowl."/>
      <sheetName val="Instalacje sanitarne, ppoż."/>
      <sheetName val="Sieci zewn."/>
      <sheetName val="Inst. energetyczne"/>
      <sheetName val="Rob_ elektr_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boty sanitarne"/>
      <sheetName val="Roboty budowlane"/>
      <sheetName val="Roboty elektryczne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B18" sqref="B18"/>
    </sheetView>
  </sheetViews>
  <sheetFormatPr defaultRowHeight="12.75"/>
  <cols>
    <col min="1" max="1" width="29.42578125" customWidth="1"/>
    <col min="2" max="2" width="92" customWidth="1"/>
    <col min="7" max="7" width="18" customWidth="1"/>
    <col min="8" max="8" width="27.42578125" bestFit="1" customWidth="1"/>
    <col min="9" max="9" width="20" customWidth="1"/>
  </cols>
  <sheetData>
    <row r="1" spans="1:7" s="3" customFormat="1" ht="23.25">
      <c r="A1" s="11"/>
      <c r="B1" s="12"/>
    </row>
    <row r="2" spans="1:7" ht="30" customHeight="1">
      <c r="A2" s="763" t="s">
        <v>3824</v>
      </c>
      <c r="B2" s="763"/>
    </row>
    <row r="3" spans="1:7" ht="19.5">
      <c r="A3" s="15" t="s">
        <v>36</v>
      </c>
      <c r="B3" s="14"/>
    </row>
    <row r="4" spans="1:7">
      <c r="A4" s="22" t="s">
        <v>563</v>
      </c>
      <c r="B4" s="23"/>
    </row>
    <row r="5" spans="1:7" ht="15.75">
      <c r="A5" s="26" t="s">
        <v>36</v>
      </c>
      <c r="B5" s="24" t="s">
        <v>1467</v>
      </c>
    </row>
    <row r="6" spans="1:7">
      <c r="A6" s="40" t="s">
        <v>1478</v>
      </c>
      <c r="B6" s="41" t="s">
        <v>1479</v>
      </c>
    </row>
    <row r="7" spans="1:7">
      <c r="A7" s="40" t="s">
        <v>1480</v>
      </c>
      <c r="B7" s="41" t="s">
        <v>1481</v>
      </c>
      <c r="C7" s="25" t="s">
        <v>13</v>
      </c>
    </row>
    <row r="8" spans="1:7">
      <c r="A8" s="40" t="s">
        <v>1482</v>
      </c>
      <c r="B8" s="42" t="s">
        <v>1483</v>
      </c>
    </row>
    <row r="9" spans="1:7" ht="30" customHeight="1">
      <c r="A9" s="16"/>
      <c r="B9" s="14"/>
    </row>
    <row r="10" spans="1:7" ht="19.5" customHeight="1">
      <c r="A10" s="15" t="s">
        <v>20</v>
      </c>
      <c r="B10" s="14"/>
    </row>
    <row r="11" spans="1:7">
      <c r="A11" s="18" t="s">
        <v>61</v>
      </c>
      <c r="B11" s="17" t="s">
        <v>491</v>
      </c>
    </row>
    <row r="12" spans="1:7">
      <c r="A12" s="18" t="s">
        <v>458</v>
      </c>
      <c r="B12" s="17" t="s">
        <v>646</v>
      </c>
    </row>
    <row r="13" spans="1:7">
      <c r="A13" s="18" t="s">
        <v>642</v>
      </c>
      <c r="B13" s="17" t="s">
        <v>1305</v>
      </c>
    </row>
    <row r="14" spans="1:7" ht="30.75" customHeight="1">
      <c r="A14" s="13"/>
    </row>
    <row r="15" spans="1:7" ht="19.5">
      <c r="A15" s="37" t="s">
        <v>1468</v>
      </c>
    </row>
    <row r="16" spans="1:7" ht="38.25">
      <c r="A16" s="38" t="s">
        <v>1469</v>
      </c>
      <c r="B16" s="39" t="s">
        <v>1470</v>
      </c>
      <c r="G16" s="2"/>
    </row>
    <row r="17" spans="1:7" ht="25.5">
      <c r="A17" s="38"/>
      <c r="B17" s="39" t="s">
        <v>1471</v>
      </c>
      <c r="G17" s="2"/>
    </row>
    <row r="18" spans="1:7" ht="38.25">
      <c r="A18" s="38" t="s">
        <v>1472</v>
      </c>
      <c r="B18" s="39" t="s">
        <v>1473</v>
      </c>
      <c r="G18" s="1"/>
    </row>
    <row r="19" spans="1:7" ht="25.5">
      <c r="A19" s="38" t="s">
        <v>1474</v>
      </c>
      <c r="B19" s="39" t="s">
        <v>1475</v>
      </c>
      <c r="G19" s="1"/>
    </row>
    <row r="20" spans="1:7" ht="14.25">
      <c r="A20" s="38" t="s">
        <v>1476</v>
      </c>
      <c r="B20" s="39" t="s">
        <v>1477</v>
      </c>
      <c r="G20" s="2"/>
    </row>
  </sheetData>
  <mergeCells count="1">
    <mergeCell ref="A2:B2"/>
  </mergeCells>
  <phoneticPr fontId="0" type="noConversion"/>
  <pageMargins left="0.78740157480314965" right="0.78740157480314965" top="0.78740157480314965" bottom="0.78740157480314965" header="0.39370078740157483" footer="0.3937007874015748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J86"/>
  <sheetViews>
    <sheetView showGridLines="0" zoomScale="90" zoomScaleNormal="90" zoomScaleSheetLayoutView="100" workbookViewId="0">
      <pane ySplit="7" topLeftCell="A8" activePane="bottomLeft" state="frozen"/>
      <selection activeCell="B1" sqref="B1"/>
      <selection pane="bottomLeft" activeCell="F28" sqref="F28"/>
    </sheetView>
  </sheetViews>
  <sheetFormatPr defaultRowHeight="12.75"/>
  <cols>
    <col min="1" max="1" width="8" style="615" customWidth="1"/>
    <col min="2" max="2" width="17" style="615" customWidth="1"/>
    <col min="3" max="3" width="44.7109375" style="615" customWidth="1"/>
    <col min="4" max="4" width="5.85546875" style="615" customWidth="1"/>
    <col min="5" max="5" width="9.7109375" style="615" customWidth="1"/>
    <col min="6" max="6" width="10.85546875" style="585" customWidth="1"/>
    <col min="7" max="7" width="13.140625" style="616" customWidth="1"/>
    <col min="8" max="8" width="42.85546875" style="615" customWidth="1"/>
    <col min="9" max="9" width="9.140625" style="615"/>
    <col min="10" max="256" width="9.140625" style="584"/>
    <col min="257" max="257" width="8" style="584" customWidth="1"/>
    <col min="258" max="258" width="17" style="584" customWidth="1"/>
    <col min="259" max="259" width="44.7109375" style="584" customWidth="1"/>
    <col min="260" max="260" width="5.85546875" style="584" customWidth="1"/>
    <col min="261" max="261" width="9.7109375" style="584" customWidth="1"/>
    <col min="262" max="262" width="10.85546875" style="584" customWidth="1"/>
    <col min="263" max="263" width="13.140625" style="584" customWidth="1"/>
    <col min="264" max="264" width="42.85546875" style="584" customWidth="1"/>
    <col min="265" max="512" width="9.140625" style="584"/>
    <col min="513" max="513" width="8" style="584" customWidth="1"/>
    <col min="514" max="514" width="17" style="584" customWidth="1"/>
    <col min="515" max="515" width="44.7109375" style="584" customWidth="1"/>
    <col min="516" max="516" width="5.85546875" style="584" customWidth="1"/>
    <col min="517" max="517" width="9.7109375" style="584" customWidth="1"/>
    <col min="518" max="518" width="10.85546875" style="584" customWidth="1"/>
    <col min="519" max="519" width="13.140625" style="584" customWidth="1"/>
    <col min="520" max="520" width="42.85546875" style="584" customWidth="1"/>
    <col min="521" max="768" width="9.140625" style="584"/>
    <col min="769" max="769" width="8" style="584" customWidth="1"/>
    <col min="770" max="770" width="17" style="584" customWidth="1"/>
    <col min="771" max="771" width="44.7109375" style="584" customWidth="1"/>
    <col min="772" max="772" width="5.85546875" style="584" customWidth="1"/>
    <col min="773" max="773" width="9.7109375" style="584" customWidth="1"/>
    <col min="774" max="774" width="10.85546875" style="584" customWidth="1"/>
    <col min="775" max="775" width="13.140625" style="584" customWidth="1"/>
    <col min="776" max="776" width="42.85546875" style="584" customWidth="1"/>
    <col min="777" max="1024" width="9.140625" style="584"/>
    <col min="1025" max="1025" width="8" style="584" customWidth="1"/>
    <col min="1026" max="1026" width="17" style="584" customWidth="1"/>
    <col min="1027" max="1027" width="44.7109375" style="584" customWidth="1"/>
    <col min="1028" max="1028" width="5.85546875" style="584" customWidth="1"/>
    <col min="1029" max="1029" width="9.7109375" style="584" customWidth="1"/>
    <col min="1030" max="1030" width="10.85546875" style="584" customWidth="1"/>
    <col min="1031" max="1031" width="13.140625" style="584" customWidth="1"/>
    <col min="1032" max="1032" width="42.85546875" style="584" customWidth="1"/>
    <col min="1033" max="1280" width="9.140625" style="584"/>
    <col min="1281" max="1281" width="8" style="584" customWidth="1"/>
    <col min="1282" max="1282" width="17" style="584" customWidth="1"/>
    <col min="1283" max="1283" width="44.7109375" style="584" customWidth="1"/>
    <col min="1284" max="1284" width="5.85546875" style="584" customWidth="1"/>
    <col min="1285" max="1285" width="9.7109375" style="584" customWidth="1"/>
    <col min="1286" max="1286" width="10.85546875" style="584" customWidth="1"/>
    <col min="1287" max="1287" width="13.140625" style="584" customWidth="1"/>
    <col min="1288" max="1288" width="42.85546875" style="584" customWidth="1"/>
    <col min="1289" max="1536" width="9.140625" style="584"/>
    <col min="1537" max="1537" width="8" style="584" customWidth="1"/>
    <col min="1538" max="1538" width="17" style="584" customWidth="1"/>
    <col min="1539" max="1539" width="44.7109375" style="584" customWidth="1"/>
    <col min="1540" max="1540" width="5.85546875" style="584" customWidth="1"/>
    <col min="1541" max="1541" width="9.7109375" style="584" customWidth="1"/>
    <col min="1542" max="1542" width="10.85546875" style="584" customWidth="1"/>
    <col min="1543" max="1543" width="13.140625" style="584" customWidth="1"/>
    <col min="1544" max="1544" width="42.85546875" style="584" customWidth="1"/>
    <col min="1545" max="1792" width="9.140625" style="584"/>
    <col min="1793" max="1793" width="8" style="584" customWidth="1"/>
    <col min="1794" max="1794" width="17" style="584" customWidth="1"/>
    <col min="1795" max="1795" width="44.7109375" style="584" customWidth="1"/>
    <col min="1796" max="1796" width="5.85546875" style="584" customWidth="1"/>
    <col min="1797" max="1797" width="9.7109375" style="584" customWidth="1"/>
    <col min="1798" max="1798" width="10.85546875" style="584" customWidth="1"/>
    <col min="1799" max="1799" width="13.140625" style="584" customWidth="1"/>
    <col min="1800" max="1800" width="42.85546875" style="584" customWidth="1"/>
    <col min="1801" max="2048" width="9.140625" style="584"/>
    <col min="2049" max="2049" width="8" style="584" customWidth="1"/>
    <col min="2050" max="2050" width="17" style="584" customWidth="1"/>
    <col min="2051" max="2051" width="44.7109375" style="584" customWidth="1"/>
    <col min="2052" max="2052" width="5.85546875" style="584" customWidth="1"/>
    <col min="2053" max="2053" width="9.7109375" style="584" customWidth="1"/>
    <col min="2054" max="2054" width="10.85546875" style="584" customWidth="1"/>
    <col min="2055" max="2055" width="13.140625" style="584" customWidth="1"/>
    <col min="2056" max="2056" width="42.85546875" style="584" customWidth="1"/>
    <col min="2057" max="2304" width="9.140625" style="584"/>
    <col min="2305" max="2305" width="8" style="584" customWidth="1"/>
    <col min="2306" max="2306" width="17" style="584" customWidth="1"/>
    <col min="2307" max="2307" width="44.7109375" style="584" customWidth="1"/>
    <col min="2308" max="2308" width="5.85546875" style="584" customWidth="1"/>
    <col min="2309" max="2309" width="9.7109375" style="584" customWidth="1"/>
    <col min="2310" max="2310" width="10.85546875" style="584" customWidth="1"/>
    <col min="2311" max="2311" width="13.140625" style="584" customWidth="1"/>
    <col min="2312" max="2312" width="42.85546875" style="584" customWidth="1"/>
    <col min="2313" max="2560" width="9.140625" style="584"/>
    <col min="2561" max="2561" width="8" style="584" customWidth="1"/>
    <col min="2562" max="2562" width="17" style="584" customWidth="1"/>
    <col min="2563" max="2563" width="44.7109375" style="584" customWidth="1"/>
    <col min="2564" max="2564" width="5.85546875" style="584" customWidth="1"/>
    <col min="2565" max="2565" width="9.7109375" style="584" customWidth="1"/>
    <col min="2566" max="2566" width="10.85546875" style="584" customWidth="1"/>
    <col min="2567" max="2567" width="13.140625" style="584" customWidth="1"/>
    <col min="2568" max="2568" width="42.85546875" style="584" customWidth="1"/>
    <col min="2569" max="2816" width="9.140625" style="584"/>
    <col min="2817" max="2817" width="8" style="584" customWidth="1"/>
    <col min="2818" max="2818" width="17" style="584" customWidth="1"/>
    <col min="2819" max="2819" width="44.7109375" style="584" customWidth="1"/>
    <col min="2820" max="2820" width="5.85546875" style="584" customWidth="1"/>
    <col min="2821" max="2821" width="9.7109375" style="584" customWidth="1"/>
    <col min="2822" max="2822" width="10.85546875" style="584" customWidth="1"/>
    <col min="2823" max="2823" width="13.140625" style="584" customWidth="1"/>
    <col min="2824" max="2824" width="42.85546875" style="584" customWidth="1"/>
    <col min="2825" max="3072" width="9.140625" style="584"/>
    <col min="3073" max="3073" width="8" style="584" customWidth="1"/>
    <col min="3074" max="3074" width="17" style="584" customWidth="1"/>
    <col min="3075" max="3075" width="44.7109375" style="584" customWidth="1"/>
    <col min="3076" max="3076" width="5.85546875" style="584" customWidth="1"/>
    <col min="3077" max="3077" width="9.7109375" style="584" customWidth="1"/>
    <col min="3078" max="3078" width="10.85546875" style="584" customWidth="1"/>
    <col min="3079" max="3079" width="13.140625" style="584" customWidth="1"/>
    <col min="3080" max="3080" width="42.85546875" style="584" customWidth="1"/>
    <col min="3081" max="3328" width="9.140625" style="584"/>
    <col min="3329" max="3329" width="8" style="584" customWidth="1"/>
    <col min="3330" max="3330" width="17" style="584" customWidth="1"/>
    <col min="3331" max="3331" width="44.7109375" style="584" customWidth="1"/>
    <col min="3332" max="3332" width="5.85546875" style="584" customWidth="1"/>
    <col min="3333" max="3333" width="9.7109375" style="584" customWidth="1"/>
    <col min="3334" max="3334" width="10.85546875" style="584" customWidth="1"/>
    <col min="3335" max="3335" width="13.140625" style="584" customWidth="1"/>
    <col min="3336" max="3336" width="42.85546875" style="584" customWidth="1"/>
    <col min="3337" max="3584" width="9.140625" style="584"/>
    <col min="3585" max="3585" width="8" style="584" customWidth="1"/>
    <col min="3586" max="3586" width="17" style="584" customWidth="1"/>
    <col min="3587" max="3587" width="44.7109375" style="584" customWidth="1"/>
    <col min="3588" max="3588" width="5.85546875" style="584" customWidth="1"/>
    <col min="3589" max="3589" width="9.7109375" style="584" customWidth="1"/>
    <col min="3590" max="3590" width="10.85546875" style="584" customWidth="1"/>
    <col min="3591" max="3591" width="13.140625" style="584" customWidth="1"/>
    <col min="3592" max="3592" width="42.85546875" style="584" customWidth="1"/>
    <col min="3593" max="3840" width="9.140625" style="584"/>
    <col min="3841" max="3841" width="8" style="584" customWidth="1"/>
    <col min="3842" max="3842" width="17" style="584" customWidth="1"/>
    <col min="3843" max="3843" width="44.7109375" style="584" customWidth="1"/>
    <col min="3844" max="3844" width="5.85546875" style="584" customWidth="1"/>
    <col min="3845" max="3845" width="9.7109375" style="584" customWidth="1"/>
    <col min="3846" max="3846" width="10.85546875" style="584" customWidth="1"/>
    <col min="3847" max="3847" width="13.140625" style="584" customWidth="1"/>
    <col min="3848" max="3848" width="42.85546875" style="584" customWidth="1"/>
    <col min="3849" max="4096" width="9.140625" style="584"/>
    <col min="4097" max="4097" width="8" style="584" customWidth="1"/>
    <col min="4098" max="4098" width="17" style="584" customWidth="1"/>
    <col min="4099" max="4099" width="44.7109375" style="584" customWidth="1"/>
    <col min="4100" max="4100" width="5.85546875" style="584" customWidth="1"/>
    <col min="4101" max="4101" width="9.7109375" style="584" customWidth="1"/>
    <col min="4102" max="4102" width="10.85546875" style="584" customWidth="1"/>
    <col min="4103" max="4103" width="13.140625" style="584" customWidth="1"/>
    <col min="4104" max="4104" width="42.85546875" style="584" customWidth="1"/>
    <col min="4105" max="4352" width="9.140625" style="584"/>
    <col min="4353" max="4353" width="8" style="584" customWidth="1"/>
    <col min="4354" max="4354" width="17" style="584" customWidth="1"/>
    <col min="4355" max="4355" width="44.7109375" style="584" customWidth="1"/>
    <col min="4356" max="4356" width="5.85546875" style="584" customWidth="1"/>
    <col min="4357" max="4357" width="9.7109375" style="584" customWidth="1"/>
    <col min="4358" max="4358" width="10.85546875" style="584" customWidth="1"/>
    <col min="4359" max="4359" width="13.140625" style="584" customWidth="1"/>
    <col min="4360" max="4360" width="42.85546875" style="584" customWidth="1"/>
    <col min="4361" max="4608" width="9.140625" style="584"/>
    <col min="4609" max="4609" width="8" style="584" customWidth="1"/>
    <col min="4610" max="4610" width="17" style="584" customWidth="1"/>
    <col min="4611" max="4611" width="44.7109375" style="584" customWidth="1"/>
    <col min="4612" max="4612" width="5.85546875" style="584" customWidth="1"/>
    <col min="4613" max="4613" width="9.7109375" style="584" customWidth="1"/>
    <col min="4614" max="4614" width="10.85546875" style="584" customWidth="1"/>
    <col min="4615" max="4615" width="13.140625" style="584" customWidth="1"/>
    <col min="4616" max="4616" width="42.85546875" style="584" customWidth="1"/>
    <col min="4617" max="4864" width="9.140625" style="584"/>
    <col min="4865" max="4865" width="8" style="584" customWidth="1"/>
    <col min="4866" max="4866" width="17" style="584" customWidth="1"/>
    <col min="4867" max="4867" width="44.7109375" style="584" customWidth="1"/>
    <col min="4868" max="4868" width="5.85546875" style="584" customWidth="1"/>
    <col min="4869" max="4869" width="9.7109375" style="584" customWidth="1"/>
    <col min="4870" max="4870" width="10.85546875" style="584" customWidth="1"/>
    <col min="4871" max="4871" width="13.140625" style="584" customWidth="1"/>
    <col min="4872" max="4872" width="42.85546875" style="584" customWidth="1"/>
    <col min="4873" max="5120" width="9.140625" style="584"/>
    <col min="5121" max="5121" width="8" style="584" customWidth="1"/>
    <col min="5122" max="5122" width="17" style="584" customWidth="1"/>
    <col min="5123" max="5123" width="44.7109375" style="584" customWidth="1"/>
    <col min="5124" max="5124" width="5.85546875" style="584" customWidth="1"/>
    <col min="5125" max="5125" width="9.7109375" style="584" customWidth="1"/>
    <col min="5126" max="5126" width="10.85546875" style="584" customWidth="1"/>
    <col min="5127" max="5127" width="13.140625" style="584" customWidth="1"/>
    <col min="5128" max="5128" width="42.85546875" style="584" customWidth="1"/>
    <col min="5129" max="5376" width="9.140625" style="584"/>
    <col min="5377" max="5377" width="8" style="584" customWidth="1"/>
    <col min="5378" max="5378" width="17" style="584" customWidth="1"/>
    <col min="5379" max="5379" width="44.7109375" style="584" customWidth="1"/>
    <col min="5380" max="5380" width="5.85546875" style="584" customWidth="1"/>
    <col min="5381" max="5381" width="9.7109375" style="584" customWidth="1"/>
    <col min="5382" max="5382" width="10.85546875" style="584" customWidth="1"/>
    <col min="5383" max="5383" width="13.140625" style="584" customWidth="1"/>
    <col min="5384" max="5384" width="42.85546875" style="584" customWidth="1"/>
    <col min="5385" max="5632" width="9.140625" style="584"/>
    <col min="5633" max="5633" width="8" style="584" customWidth="1"/>
    <col min="5634" max="5634" width="17" style="584" customWidth="1"/>
    <col min="5635" max="5635" width="44.7109375" style="584" customWidth="1"/>
    <col min="5636" max="5636" width="5.85546875" style="584" customWidth="1"/>
    <col min="5637" max="5637" width="9.7109375" style="584" customWidth="1"/>
    <col min="5638" max="5638" width="10.85546875" style="584" customWidth="1"/>
    <col min="5639" max="5639" width="13.140625" style="584" customWidth="1"/>
    <col min="5640" max="5640" width="42.85546875" style="584" customWidth="1"/>
    <col min="5641" max="5888" width="9.140625" style="584"/>
    <col min="5889" max="5889" width="8" style="584" customWidth="1"/>
    <col min="5890" max="5890" width="17" style="584" customWidth="1"/>
    <col min="5891" max="5891" width="44.7109375" style="584" customWidth="1"/>
    <col min="5892" max="5892" width="5.85546875" style="584" customWidth="1"/>
    <col min="5893" max="5893" width="9.7109375" style="584" customWidth="1"/>
    <col min="5894" max="5894" width="10.85546875" style="584" customWidth="1"/>
    <col min="5895" max="5895" width="13.140625" style="584" customWidth="1"/>
    <col min="5896" max="5896" width="42.85546875" style="584" customWidth="1"/>
    <col min="5897" max="6144" width="9.140625" style="584"/>
    <col min="6145" max="6145" width="8" style="584" customWidth="1"/>
    <col min="6146" max="6146" width="17" style="584" customWidth="1"/>
    <col min="6147" max="6147" width="44.7109375" style="584" customWidth="1"/>
    <col min="6148" max="6148" width="5.85546875" style="584" customWidth="1"/>
    <col min="6149" max="6149" width="9.7109375" style="584" customWidth="1"/>
    <col min="6150" max="6150" width="10.85546875" style="584" customWidth="1"/>
    <col min="6151" max="6151" width="13.140625" style="584" customWidth="1"/>
    <col min="6152" max="6152" width="42.85546875" style="584" customWidth="1"/>
    <col min="6153" max="6400" width="9.140625" style="584"/>
    <col min="6401" max="6401" width="8" style="584" customWidth="1"/>
    <col min="6402" max="6402" width="17" style="584" customWidth="1"/>
    <col min="6403" max="6403" width="44.7109375" style="584" customWidth="1"/>
    <col min="6404" max="6404" width="5.85546875" style="584" customWidth="1"/>
    <col min="6405" max="6405" width="9.7109375" style="584" customWidth="1"/>
    <col min="6406" max="6406" width="10.85546875" style="584" customWidth="1"/>
    <col min="6407" max="6407" width="13.140625" style="584" customWidth="1"/>
    <col min="6408" max="6408" width="42.85546875" style="584" customWidth="1"/>
    <col min="6409" max="6656" width="9.140625" style="584"/>
    <col min="6657" max="6657" width="8" style="584" customWidth="1"/>
    <col min="6658" max="6658" width="17" style="584" customWidth="1"/>
    <col min="6659" max="6659" width="44.7109375" style="584" customWidth="1"/>
    <col min="6660" max="6660" width="5.85546875" style="584" customWidth="1"/>
    <col min="6661" max="6661" width="9.7109375" style="584" customWidth="1"/>
    <col min="6662" max="6662" width="10.85546875" style="584" customWidth="1"/>
    <col min="6663" max="6663" width="13.140625" style="584" customWidth="1"/>
    <col min="6664" max="6664" width="42.85546875" style="584" customWidth="1"/>
    <col min="6665" max="6912" width="9.140625" style="584"/>
    <col min="6913" max="6913" width="8" style="584" customWidth="1"/>
    <col min="6914" max="6914" width="17" style="584" customWidth="1"/>
    <col min="6915" max="6915" width="44.7109375" style="584" customWidth="1"/>
    <col min="6916" max="6916" width="5.85546875" style="584" customWidth="1"/>
    <col min="6917" max="6917" width="9.7109375" style="584" customWidth="1"/>
    <col min="6918" max="6918" width="10.85546875" style="584" customWidth="1"/>
    <col min="6919" max="6919" width="13.140625" style="584" customWidth="1"/>
    <col min="6920" max="6920" width="42.85546875" style="584" customWidth="1"/>
    <col min="6921" max="7168" width="9.140625" style="584"/>
    <col min="7169" max="7169" width="8" style="584" customWidth="1"/>
    <col min="7170" max="7170" width="17" style="584" customWidth="1"/>
    <col min="7171" max="7171" width="44.7109375" style="584" customWidth="1"/>
    <col min="7172" max="7172" width="5.85546875" style="584" customWidth="1"/>
    <col min="7173" max="7173" width="9.7109375" style="584" customWidth="1"/>
    <col min="7174" max="7174" width="10.85546875" style="584" customWidth="1"/>
    <col min="7175" max="7175" width="13.140625" style="584" customWidth="1"/>
    <col min="7176" max="7176" width="42.85546875" style="584" customWidth="1"/>
    <col min="7177" max="7424" width="9.140625" style="584"/>
    <col min="7425" max="7425" width="8" style="584" customWidth="1"/>
    <col min="7426" max="7426" width="17" style="584" customWidth="1"/>
    <col min="7427" max="7427" width="44.7109375" style="584" customWidth="1"/>
    <col min="7428" max="7428" width="5.85546875" style="584" customWidth="1"/>
    <col min="7429" max="7429" width="9.7109375" style="584" customWidth="1"/>
    <col min="7430" max="7430" width="10.85546875" style="584" customWidth="1"/>
    <col min="7431" max="7431" width="13.140625" style="584" customWidth="1"/>
    <col min="7432" max="7432" width="42.85546875" style="584" customWidth="1"/>
    <col min="7433" max="7680" width="9.140625" style="584"/>
    <col min="7681" max="7681" width="8" style="584" customWidth="1"/>
    <col min="7682" max="7682" width="17" style="584" customWidth="1"/>
    <col min="7683" max="7683" width="44.7109375" style="584" customWidth="1"/>
    <col min="7684" max="7684" width="5.85546875" style="584" customWidth="1"/>
    <col min="7685" max="7685" width="9.7109375" style="584" customWidth="1"/>
    <col min="7686" max="7686" width="10.85546875" style="584" customWidth="1"/>
    <col min="7687" max="7687" width="13.140625" style="584" customWidth="1"/>
    <col min="7688" max="7688" width="42.85546875" style="584" customWidth="1"/>
    <col min="7689" max="7936" width="9.140625" style="584"/>
    <col min="7937" max="7937" width="8" style="584" customWidth="1"/>
    <col min="7938" max="7938" width="17" style="584" customWidth="1"/>
    <col min="7939" max="7939" width="44.7109375" style="584" customWidth="1"/>
    <col min="7940" max="7940" width="5.85546875" style="584" customWidth="1"/>
    <col min="7941" max="7941" width="9.7109375" style="584" customWidth="1"/>
    <col min="7942" max="7942" width="10.85546875" style="584" customWidth="1"/>
    <col min="7943" max="7943" width="13.140625" style="584" customWidth="1"/>
    <col min="7944" max="7944" width="42.85546875" style="584" customWidth="1"/>
    <col min="7945" max="8192" width="9.140625" style="584"/>
    <col min="8193" max="8193" width="8" style="584" customWidth="1"/>
    <col min="8194" max="8194" width="17" style="584" customWidth="1"/>
    <col min="8195" max="8195" width="44.7109375" style="584" customWidth="1"/>
    <col min="8196" max="8196" width="5.85546875" style="584" customWidth="1"/>
    <col min="8197" max="8197" width="9.7109375" style="584" customWidth="1"/>
    <col min="8198" max="8198" width="10.85546875" style="584" customWidth="1"/>
    <col min="8199" max="8199" width="13.140625" style="584" customWidth="1"/>
    <col min="8200" max="8200" width="42.85546875" style="584" customWidth="1"/>
    <col min="8201" max="8448" width="9.140625" style="584"/>
    <col min="8449" max="8449" width="8" style="584" customWidth="1"/>
    <col min="8450" max="8450" width="17" style="584" customWidth="1"/>
    <col min="8451" max="8451" width="44.7109375" style="584" customWidth="1"/>
    <col min="8452" max="8452" width="5.85546875" style="584" customWidth="1"/>
    <col min="8453" max="8453" width="9.7109375" style="584" customWidth="1"/>
    <col min="8454" max="8454" width="10.85546875" style="584" customWidth="1"/>
    <col min="8455" max="8455" width="13.140625" style="584" customWidth="1"/>
    <col min="8456" max="8456" width="42.85546875" style="584" customWidth="1"/>
    <col min="8457" max="8704" width="9.140625" style="584"/>
    <col min="8705" max="8705" width="8" style="584" customWidth="1"/>
    <col min="8706" max="8706" width="17" style="584" customWidth="1"/>
    <col min="8707" max="8707" width="44.7109375" style="584" customWidth="1"/>
    <col min="8708" max="8708" width="5.85546875" style="584" customWidth="1"/>
    <col min="8709" max="8709" width="9.7109375" style="584" customWidth="1"/>
    <col min="8710" max="8710" width="10.85546875" style="584" customWidth="1"/>
    <col min="8711" max="8711" width="13.140625" style="584" customWidth="1"/>
    <col min="8712" max="8712" width="42.85546875" style="584" customWidth="1"/>
    <col min="8713" max="8960" width="9.140625" style="584"/>
    <col min="8961" max="8961" width="8" style="584" customWidth="1"/>
    <col min="8962" max="8962" width="17" style="584" customWidth="1"/>
    <col min="8963" max="8963" width="44.7109375" style="584" customWidth="1"/>
    <col min="8964" max="8964" width="5.85546875" style="584" customWidth="1"/>
    <col min="8965" max="8965" width="9.7109375" style="584" customWidth="1"/>
    <col min="8966" max="8966" width="10.85546875" style="584" customWidth="1"/>
    <col min="8967" max="8967" width="13.140625" style="584" customWidth="1"/>
    <col min="8968" max="8968" width="42.85546875" style="584" customWidth="1"/>
    <col min="8969" max="9216" width="9.140625" style="584"/>
    <col min="9217" max="9217" width="8" style="584" customWidth="1"/>
    <col min="9218" max="9218" width="17" style="584" customWidth="1"/>
    <col min="9219" max="9219" width="44.7109375" style="584" customWidth="1"/>
    <col min="9220" max="9220" width="5.85546875" style="584" customWidth="1"/>
    <col min="9221" max="9221" width="9.7109375" style="584" customWidth="1"/>
    <col min="9222" max="9222" width="10.85546875" style="584" customWidth="1"/>
    <col min="9223" max="9223" width="13.140625" style="584" customWidth="1"/>
    <col min="9224" max="9224" width="42.85546875" style="584" customWidth="1"/>
    <col min="9225" max="9472" width="9.140625" style="584"/>
    <col min="9473" max="9473" width="8" style="584" customWidth="1"/>
    <col min="9474" max="9474" width="17" style="584" customWidth="1"/>
    <col min="9475" max="9475" width="44.7109375" style="584" customWidth="1"/>
    <col min="9476" max="9476" width="5.85546875" style="584" customWidth="1"/>
    <col min="9477" max="9477" width="9.7109375" style="584" customWidth="1"/>
    <col min="9478" max="9478" width="10.85546875" style="584" customWidth="1"/>
    <col min="9479" max="9479" width="13.140625" style="584" customWidth="1"/>
    <col min="9480" max="9480" width="42.85546875" style="584" customWidth="1"/>
    <col min="9481" max="9728" width="9.140625" style="584"/>
    <col min="9729" max="9729" width="8" style="584" customWidth="1"/>
    <col min="9730" max="9730" width="17" style="584" customWidth="1"/>
    <col min="9731" max="9731" width="44.7109375" style="584" customWidth="1"/>
    <col min="9732" max="9732" width="5.85546875" style="584" customWidth="1"/>
    <col min="9733" max="9733" width="9.7109375" style="584" customWidth="1"/>
    <col min="9734" max="9734" width="10.85546875" style="584" customWidth="1"/>
    <col min="9735" max="9735" width="13.140625" style="584" customWidth="1"/>
    <col min="9736" max="9736" width="42.85546875" style="584" customWidth="1"/>
    <col min="9737" max="9984" width="9.140625" style="584"/>
    <col min="9985" max="9985" width="8" style="584" customWidth="1"/>
    <col min="9986" max="9986" width="17" style="584" customWidth="1"/>
    <col min="9987" max="9987" width="44.7109375" style="584" customWidth="1"/>
    <col min="9988" max="9988" width="5.85546875" style="584" customWidth="1"/>
    <col min="9989" max="9989" width="9.7109375" style="584" customWidth="1"/>
    <col min="9990" max="9990" width="10.85546875" style="584" customWidth="1"/>
    <col min="9991" max="9991" width="13.140625" style="584" customWidth="1"/>
    <col min="9992" max="9992" width="42.85546875" style="584" customWidth="1"/>
    <col min="9993" max="10240" width="9.140625" style="584"/>
    <col min="10241" max="10241" width="8" style="584" customWidth="1"/>
    <col min="10242" max="10242" width="17" style="584" customWidth="1"/>
    <col min="10243" max="10243" width="44.7109375" style="584" customWidth="1"/>
    <col min="10244" max="10244" width="5.85546875" style="584" customWidth="1"/>
    <col min="10245" max="10245" width="9.7109375" style="584" customWidth="1"/>
    <col min="10246" max="10246" width="10.85546875" style="584" customWidth="1"/>
    <col min="10247" max="10247" width="13.140625" style="584" customWidth="1"/>
    <col min="10248" max="10248" width="42.85546875" style="584" customWidth="1"/>
    <col min="10249" max="10496" width="9.140625" style="584"/>
    <col min="10497" max="10497" width="8" style="584" customWidth="1"/>
    <col min="10498" max="10498" width="17" style="584" customWidth="1"/>
    <col min="10499" max="10499" width="44.7109375" style="584" customWidth="1"/>
    <col min="10500" max="10500" width="5.85546875" style="584" customWidth="1"/>
    <col min="10501" max="10501" width="9.7109375" style="584" customWidth="1"/>
    <col min="10502" max="10502" width="10.85546875" style="584" customWidth="1"/>
    <col min="10503" max="10503" width="13.140625" style="584" customWidth="1"/>
    <col min="10504" max="10504" width="42.85546875" style="584" customWidth="1"/>
    <col min="10505" max="10752" width="9.140625" style="584"/>
    <col min="10753" max="10753" width="8" style="584" customWidth="1"/>
    <col min="10754" max="10754" width="17" style="584" customWidth="1"/>
    <col min="10755" max="10755" width="44.7109375" style="584" customWidth="1"/>
    <col min="10756" max="10756" width="5.85546875" style="584" customWidth="1"/>
    <col min="10757" max="10757" width="9.7109375" style="584" customWidth="1"/>
    <col min="10758" max="10758" width="10.85546875" style="584" customWidth="1"/>
    <col min="10759" max="10759" width="13.140625" style="584" customWidth="1"/>
    <col min="10760" max="10760" width="42.85546875" style="584" customWidth="1"/>
    <col min="10761" max="11008" width="9.140625" style="584"/>
    <col min="11009" max="11009" width="8" style="584" customWidth="1"/>
    <col min="11010" max="11010" width="17" style="584" customWidth="1"/>
    <col min="11011" max="11011" width="44.7109375" style="584" customWidth="1"/>
    <col min="11012" max="11012" width="5.85546875" style="584" customWidth="1"/>
    <col min="11013" max="11013" width="9.7109375" style="584" customWidth="1"/>
    <col min="11014" max="11014" width="10.85546875" style="584" customWidth="1"/>
    <col min="11015" max="11015" width="13.140625" style="584" customWidth="1"/>
    <col min="11016" max="11016" width="42.85546875" style="584" customWidth="1"/>
    <col min="11017" max="11264" width="9.140625" style="584"/>
    <col min="11265" max="11265" width="8" style="584" customWidth="1"/>
    <col min="11266" max="11266" width="17" style="584" customWidth="1"/>
    <col min="11267" max="11267" width="44.7109375" style="584" customWidth="1"/>
    <col min="11268" max="11268" width="5.85546875" style="584" customWidth="1"/>
    <col min="11269" max="11269" width="9.7109375" style="584" customWidth="1"/>
    <col min="11270" max="11270" width="10.85546875" style="584" customWidth="1"/>
    <col min="11271" max="11271" width="13.140625" style="584" customWidth="1"/>
    <col min="11272" max="11272" width="42.85546875" style="584" customWidth="1"/>
    <col min="11273" max="11520" width="9.140625" style="584"/>
    <col min="11521" max="11521" width="8" style="584" customWidth="1"/>
    <col min="11522" max="11522" width="17" style="584" customWidth="1"/>
    <col min="11523" max="11523" width="44.7109375" style="584" customWidth="1"/>
    <col min="11524" max="11524" width="5.85546875" style="584" customWidth="1"/>
    <col min="11525" max="11525" width="9.7109375" style="584" customWidth="1"/>
    <col min="11526" max="11526" width="10.85546875" style="584" customWidth="1"/>
    <col min="11527" max="11527" width="13.140625" style="584" customWidth="1"/>
    <col min="11528" max="11528" width="42.85546875" style="584" customWidth="1"/>
    <col min="11529" max="11776" width="9.140625" style="584"/>
    <col min="11777" max="11777" width="8" style="584" customWidth="1"/>
    <col min="11778" max="11778" width="17" style="584" customWidth="1"/>
    <col min="11779" max="11779" width="44.7109375" style="584" customWidth="1"/>
    <col min="11780" max="11780" width="5.85546875" style="584" customWidth="1"/>
    <col min="11781" max="11781" width="9.7109375" style="584" customWidth="1"/>
    <col min="11782" max="11782" width="10.85546875" style="584" customWidth="1"/>
    <col min="11783" max="11783" width="13.140625" style="584" customWidth="1"/>
    <col min="11784" max="11784" width="42.85546875" style="584" customWidth="1"/>
    <col min="11785" max="12032" width="9.140625" style="584"/>
    <col min="12033" max="12033" width="8" style="584" customWidth="1"/>
    <col min="12034" max="12034" width="17" style="584" customWidth="1"/>
    <col min="12035" max="12035" width="44.7109375" style="584" customWidth="1"/>
    <col min="12036" max="12036" width="5.85546875" style="584" customWidth="1"/>
    <col min="12037" max="12037" width="9.7109375" style="584" customWidth="1"/>
    <col min="12038" max="12038" width="10.85546875" style="584" customWidth="1"/>
    <col min="12039" max="12039" width="13.140625" style="584" customWidth="1"/>
    <col min="12040" max="12040" width="42.85546875" style="584" customWidth="1"/>
    <col min="12041" max="12288" width="9.140625" style="584"/>
    <col min="12289" max="12289" width="8" style="584" customWidth="1"/>
    <col min="12290" max="12290" width="17" style="584" customWidth="1"/>
    <col min="12291" max="12291" width="44.7109375" style="584" customWidth="1"/>
    <col min="12292" max="12292" width="5.85546875" style="584" customWidth="1"/>
    <col min="12293" max="12293" width="9.7109375" style="584" customWidth="1"/>
    <col min="12294" max="12294" width="10.85546875" style="584" customWidth="1"/>
    <col min="12295" max="12295" width="13.140625" style="584" customWidth="1"/>
    <col min="12296" max="12296" width="42.85546875" style="584" customWidth="1"/>
    <col min="12297" max="12544" width="9.140625" style="584"/>
    <col min="12545" max="12545" width="8" style="584" customWidth="1"/>
    <col min="12546" max="12546" width="17" style="584" customWidth="1"/>
    <col min="12547" max="12547" width="44.7109375" style="584" customWidth="1"/>
    <col min="12548" max="12548" width="5.85546875" style="584" customWidth="1"/>
    <col min="12549" max="12549" width="9.7109375" style="584" customWidth="1"/>
    <col min="12550" max="12550" width="10.85546875" style="584" customWidth="1"/>
    <col min="12551" max="12551" width="13.140625" style="584" customWidth="1"/>
    <col min="12552" max="12552" width="42.85546875" style="584" customWidth="1"/>
    <col min="12553" max="12800" width="9.140625" style="584"/>
    <col min="12801" max="12801" width="8" style="584" customWidth="1"/>
    <col min="12802" max="12802" width="17" style="584" customWidth="1"/>
    <col min="12803" max="12803" width="44.7109375" style="584" customWidth="1"/>
    <col min="12804" max="12804" width="5.85546875" style="584" customWidth="1"/>
    <col min="12805" max="12805" width="9.7109375" style="584" customWidth="1"/>
    <col min="12806" max="12806" width="10.85546875" style="584" customWidth="1"/>
    <col min="12807" max="12807" width="13.140625" style="584" customWidth="1"/>
    <col min="12808" max="12808" width="42.85546875" style="584" customWidth="1"/>
    <col min="12809" max="13056" width="9.140625" style="584"/>
    <col min="13057" max="13057" width="8" style="584" customWidth="1"/>
    <col min="13058" max="13058" width="17" style="584" customWidth="1"/>
    <col min="13059" max="13059" width="44.7109375" style="584" customWidth="1"/>
    <col min="13060" max="13060" width="5.85546875" style="584" customWidth="1"/>
    <col min="13061" max="13061" width="9.7109375" style="584" customWidth="1"/>
    <col min="13062" max="13062" width="10.85546875" style="584" customWidth="1"/>
    <col min="13063" max="13063" width="13.140625" style="584" customWidth="1"/>
    <col min="13064" max="13064" width="42.85546875" style="584" customWidth="1"/>
    <col min="13065" max="13312" width="9.140625" style="584"/>
    <col min="13313" max="13313" width="8" style="584" customWidth="1"/>
    <col min="13314" max="13314" width="17" style="584" customWidth="1"/>
    <col min="13315" max="13315" width="44.7109375" style="584" customWidth="1"/>
    <col min="13316" max="13316" width="5.85546875" style="584" customWidth="1"/>
    <col min="13317" max="13317" width="9.7109375" style="584" customWidth="1"/>
    <col min="13318" max="13318" width="10.85546875" style="584" customWidth="1"/>
    <col min="13319" max="13319" width="13.140625" style="584" customWidth="1"/>
    <col min="13320" max="13320" width="42.85546875" style="584" customWidth="1"/>
    <col min="13321" max="13568" width="9.140625" style="584"/>
    <col min="13569" max="13569" width="8" style="584" customWidth="1"/>
    <col min="13570" max="13570" width="17" style="584" customWidth="1"/>
    <col min="13571" max="13571" width="44.7109375" style="584" customWidth="1"/>
    <col min="13572" max="13572" width="5.85546875" style="584" customWidth="1"/>
    <col min="13573" max="13573" width="9.7109375" style="584" customWidth="1"/>
    <col min="13574" max="13574" width="10.85546875" style="584" customWidth="1"/>
    <col min="13575" max="13575" width="13.140625" style="584" customWidth="1"/>
    <col min="13576" max="13576" width="42.85546875" style="584" customWidth="1"/>
    <col min="13577" max="13824" width="9.140625" style="584"/>
    <col min="13825" max="13825" width="8" style="584" customWidth="1"/>
    <col min="13826" max="13826" width="17" style="584" customWidth="1"/>
    <col min="13827" max="13827" width="44.7109375" style="584" customWidth="1"/>
    <col min="13828" max="13828" width="5.85546875" style="584" customWidth="1"/>
    <col min="13829" max="13829" width="9.7109375" style="584" customWidth="1"/>
    <col min="13830" max="13830" width="10.85546875" style="584" customWidth="1"/>
    <col min="13831" max="13831" width="13.140625" style="584" customWidth="1"/>
    <col min="13832" max="13832" width="42.85546875" style="584" customWidth="1"/>
    <col min="13833" max="14080" width="9.140625" style="584"/>
    <col min="14081" max="14081" width="8" style="584" customWidth="1"/>
    <col min="14082" max="14082" width="17" style="584" customWidth="1"/>
    <col min="14083" max="14083" width="44.7109375" style="584" customWidth="1"/>
    <col min="14084" max="14084" width="5.85546875" style="584" customWidth="1"/>
    <col min="14085" max="14085" width="9.7109375" style="584" customWidth="1"/>
    <col min="14086" max="14086" width="10.85546875" style="584" customWidth="1"/>
    <col min="14087" max="14087" width="13.140625" style="584" customWidth="1"/>
    <col min="14088" max="14088" width="42.85546875" style="584" customWidth="1"/>
    <col min="14089" max="14336" width="9.140625" style="584"/>
    <col min="14337" max="14337" width="8" style="584" customWidth="1"/>
    <col min="14338" max="14338" width="17" style="584" customWidth="1"/>
    <col min="14339" max="14339" width="44.7109375" style="584" customWidth="1"/>
    <col min="14340" max="14340" width="5.85546875" style="584" customWidth="1"/>
    <col min="14341" max="14341" width="9.7109375" style="584" customWidth="1"/>
    <col min="14342" max="14342" width="10.85546875" style="584" customWidth="1"/>
    <col min="14343" max="14343" width="13.140625" style="584" customWidth="1"/>
    <col min="14344" max="14344" width="42.85546875" style="584" customWidth="1"/>
    <col min="14345" max="14592" width="9.140625" style="584"/>
    <col min="14593" max="14593" width="8" style="584" customWidth="1"/>
    <col min="14594" max="14594" width="17" style="584" customWidth="1"/>
    <col min="14595" max="14595" width="44.7109375" style="584" customWidth="1"/>
    <col min="14596" max="14596" width="5.85546875" style="584" customWidth="1"/>
    <col min="14597" max="14597" width="9.7109375" style="584" customWidth="1"/>
    <col min="14598" max="14598" width="10.85546875" style="584" customWidth="1"/>
    <col min="14599" max="14599" width="13.140625" style="584" customWidth="1"/>
    <col min="14600" max="14600" width="42.85546875" style="584" customWidth="1"/>
    <col min="14601" max="14848" width="9.140625" style="584"/>
    <col min="14849" max="14849" width="8" style="584" customWidth="1"/>
    <col min="14850" max="14850" width="17" style="584" customWidth="1"/>
    <col min="14851" max="14851" width="44.7109375" style="584" customWidth="1"/>
    <col min="14852" max="14852" width="5.85546875" style="584" customWidth="1"/>
    <col min="14853" max="14853" width="9.7109375" style="584" customWidth="1"/>
    <col min="14854" max="14854" width="10.85546875" style="584" customWidth="1"/>
    <col min="14855" max="14855" width="13.140625" style="584" customWidth="1"/>
    <col min="14856" max="14856" width="42.85546875" style="584" customWidth="1"/>
    <col min="14857" max="15104" width="9.140625" style="584"/>
    <col min="15105" max="15105" width="8" style="584" customWidth="1"/>
    <col min="15106" max="15106" width="17" style="584" customWidth="1"/>
    <col min="15107" max="15107" width="44.7109375" style="584" customWidth="1"/>
    <col min="15108" max="15108" width="5.85546875" style="584" customWidth="1"/>
    <col min="15109" max="15109" width="9.7109375" style="584" customWidth="1"/>
    <col min="15110" max="15110" width="10.85546875" style="584" customWidth="1"/>
    <col min="15111" max="15111" width="13.140625" style="584" customWidth="1"/>
    <col min="15112" max="15112" width="42.85546875" style="584" customWidth="1"/>
    <col min="15113" max="15360" width="9.140625" style="584"/>
    <col min="15361" max="15361" width="8" style="584" customWidth="1"/>
    <col min="15362" max="15362" width="17" style="584" customWidth="1"/>
    <col min="15363" max="15363" width="44.7109375" style="584" customWidth="1"/>
    <col min="15364" max="15364" width="5.85546875" style="584" customWidth="1"/>
    <col min="15365" max="15365" width="9.7109375" style="584" customWidth="1"/>
    <col min="15366" max="15366" width="10.85546875" style="584" customWidth="1"/>
    <col min="15367" max="15367" width="13.140625" style="584" customWidth="1"/>
    <col min="15368" max="15368" width="42.85546875" style="584" customWidth="1"/>
    <col min="15369" max="15616" width="9.140625" style="584"/>
    <col min="15617" max="15617" width="8" style="584" customWidth="1"/>
    <col min="15618" max="15618" width="17" style="584" customWidth="1"/>
    <col min="15619" max="15619" width="44.7109375" style="584" customWidth="1"/>
    <col min="15620" max="15620" width="5.85546875" style="584" customWidth="1"/>
    <col min="15621" max="15621" width="9.7109375" style="584" customWidth="1"/>
    <col min="15622" max="15622" width="10.85546875" style="584" customWidth="1"/>
    <col min="15623" max="15623" width="13.140625" style="584" customWidth="1"/>
    <col min="15624" max="15624" width="42.85546875" style="584" customWidth="1"/>
    <col min="15625" max="15872" width="9.140625" style="584"/>
    <col min="15873" max="15873" width="8" style="584" customWidth="1"/>
    <col min="15874" max="15874" width="17" style="584" customWidth="1"/>
    <col min="15875" max="15875" width="44.7109375" style="584" customWidth="1"/>
    <col min="15876" max="15876" width="5.85546875" style="584" customWidth="1"/>
    <col min="15877" max="15877" width="9.7109375" style="584" customWidth="1"/>
    <col min="15878" max="15878" width="10.85546875" style="584" customWidth="1"/>
    <col min="15879" max="15879" width="13.140625" style="584" customWidth="1"/>
    <col min="15880" max="15880" width="42.85546875" style="584" customWidth="1"/>
    <col min="15881" max="16128" width="9.140625" style="584"/>
    <col min="16129" max="16129" width="8" style="584" customWidth="1"/>
    <col min="16130" max="16130" width="17" style="584" customWidth="1"/>
    <col min="16131" max="16131" width="44.7109375" style="584" customWidth="1"/>
    <col min="16132" max="16132" width="5.85546875" style="584" customWidth="1"/>
    <col min="16133" max="16133" width="9.7109375" style="584" customWidth="1"/>
    <col min="16134" max="16134" width="10.85546875" style="584" customWidth="1"/>
    <col min="16135" max="16135" width="13.140625" style="584" customWidth="1"/>
    <col min="16136" max="16136" width="42.85546875" style="584" customWidth="1"/>
    <col min="16137" max="16384" width="9.140625" style="584"/>
  </cols>
  <sheetData>
    <row r="1" spans="1:9" s="573" customFormat="1" ht="24" customHeight="1">
      <c r="A1" s="79" t="s">
        <v>3826</v>
      </c>
      <c r="B1" s="586"/>
      <c r="C1" s="587"/>
      <c r="D1" s="588"/>
      <c r="E1" s="587"/>
      <c r="F1" s="572"/>
      <c r="G1" s="617"/>
      <c r="H1" s="587"/>
      <c r="I1" s="618"/>
    </row>
    <row r="2" spans="1:9" s="573" customFormat="1" ht="24" customHeight="1">
      <c r="A2" s="79" t="s">
        <v>2565</v>
      </c>
      <c r="B2" s="589"/>
      <c r="C2" s="587"/>
      <c r="D2" s="588"/>
      <c r="E2" s="587"/>
      <c r="F2" s="572"/>
      <c r="G2" s="617"/>
      <c r="H2" s="587"/>
      <c r="I2" s="618"/>
    </row>
    <row r="3" spans="1:9" s="573" customFormat="1" ht="24" customHeight="1">
      <c r="A3" s="79" t="s">
        <v>1488</v>
      </c>
      <c r="B3" s="590"/>
      <c r="C3" s="587"/>
      <c r="D3" s="588"/>
      <c r="E3" s="587"/>
      <c r="F3" s="571"/>
      <c r="G3" s="617"/>
      <c r="H3" s="587"/>
      <c r="I3" s="618"/>
    </row>
    <row r="4" spans="1:9" s="573" customFormat="1" ht="7.5" customHeight="1" thickBot="1">
      <c r="A4" s="591"/>
      <c r="B4" s="591"/>
      <c r="C4" s="591"/>
      <c r="D4" s="592"/>
      <c r="E4" s="591"/>
      <c r="F4" s="574"/>
      <c r="G4" s="591"/>
      <c r="H4" s="591"/>
      <c r="I4" s="618"/>
    </row>
    <row r="5" spans="1:9" s="573" customFormat="1" ht="24.75" customHeight="1" thickBot="1">
      <c r="A5" s="593" t="s">
        <v>1489</v>
      </c>
      <c r="B5" s="593" t="s">
        <v>1490</v>
      </c>
      <c r="C5" s="593" t="s">
        <v>21</v>
      </c>
      <c r="D5" s="593" t="s">
        <v>5</v>
      </c>
      <c r="E5" s="593" t="s">
        <v>1491</v>
      </c>
      <c r="F5" s="575" t="s">
        <v>1492</v>
      </c>
      <c r="G5" s="593" t="s">
        <v>1493</v>
      </c>
      <c r="H5" s="51" t="s">
        <v>3816</v>
      </c>
      <c r="I5" s="618"/>
    </row>
    <row r="6" spans="1:9" s="573" customFormat="1" ht="12.75" customHeight="1" thickBot="1">
      <c r="A6" s="593" t="s">
        <v>1641</v>
      </c>
      <c r="B6" s="593">
        <v>2</v>
      </c>
      <c r="C6" s="593">
        <v>3</v>
      </c>
      <c r="D6" s="593">
        <v>4</v>
      </c>
      <c r="E6" s="593">
        <v>5</v>
      </c>
      <c r="F6" s="575">
        <v>6</v>
      </c>
      <c r="G6" s="593">
        <v>7</v>
      </c>
      <c r="H6" s="593">
        <v>8</v>
      </c>
      <c r="I6" s="618"/>
    </row>
    <row r="7" spans="1:9" s="573" customFormat="1" ht="5.45" customHeight="1">
      <c r="A7" s="591"/>
      <c r="B7" s="591"/>
      <c r="C7" s="591"/>
      <c r="D7" s="592"/>
      <c r="E7" s="591"/>
      <c r="F7" s="574"/>
      <c r="G7" s="591"/>
      <c r="H7" s="591"/>
      <c r="I7" s="618"/>
    </row>
    <row r="8" spans="1:9" s="573" customFormat="1" ht="21" customHeight="1">
      <c r="A8" s="594"/>
      <c r="B8" s="595"/>
      <c r="C8" s="596" t="s">
        <v>1466</v>
      </c>
      <c r="D8" s="595"/>
      <c r="E8" s="597"/>
      <c r="F8" s="576"/>
      <c r="G8" s="67">
        <f>SUM(G9:G64)/2</f>
        <v>0</v>
      </c>
      <c r="H8" s="595"/>
      <c r="I8" s="618"/>
    </row>
    <row r="9" spans="1:9" s="578" customFormat="1" ht="21" customHeight="1">
      <c r="A9" s="598"/>
      <c r="B9" s="599"/>
      <c r="C9" s="600" t="s">
        <v>1495</v>
      </c>
      <c r="D9" s="599"/>
      <c r="E9" s="601"/>
      <c r="F9" s="577"/>
      <c r="G9" s="619">
        <f>SUBTOTAL(9,G10:G23)</f>
        <v>0</v>
      </c>
      <c r="H9" s="599"/>
      <c r="I9" s="620"/>
    </row>
    <row r="10" spans="1:9" s="573" customFormat="1" ht="17.25" customHeight="1">
      <c r="A10" s="602"/>
      <c r="B10" s="603" t="s">
        <v>2566</v>
      </c>
      <c r="C10" s="604" t="s">
        <v>2567</v>
      </c>
      <c r="D10" s="605"/>
      <c r="E10" s="606"/>
      <c r="F10" s="579"/>
      <c r="G10" s="608"/>
      <c r="H10" s="603"/>
      <c r="I10" s="618"/>
    </row>
    <row r="11" spans="1:9" s="573" customFormat="1" ht="15" customHeight="1">
      <c r="A11" s="602"/>
      <c r="B11" s="603"/>
      <c r="C11" s="604" t="s">
        <v>2568</v>
      </c>
      <c r="D11" s="605"/>
      <c r="E11" s="606"/>
      <c r="F11" s="579"/>
      <c r="G11" s="608"/>
      <c r="H11" s="603"/>
      <c r="I11" s="618"/>
    </row>
    <row r="12" spans="1:9" s="573" customFormat="1" ht="15" customHeight="1">
      <c r="A12" s="602"/>
      <c r="B12" s="603" t="s">
        <v>1506</v>
      </c>
      <c r="C12" s="603" t="s">
        <v>2569</v>
      </c>
      <c r="D12" s="605" t="s">
        <v>3</v>
      </c>
      <c r="E12" s="606">
        <v>18</v>
      </c>
      <c r="F12" s="579"/>
      <c r="G12" s="608">
        <f>ROUND(E12*F12,2)</f>
        <v>0</v>
      </c>
      <c r="H12" s="621" t="s">
        <v>3818</v>
      </c>
      <c r="I12" s="618"/>
    </row>
    <row r="13" spans="1:9" s="573" customFormat="1" ht="15" customHeight="1">
      <c r="A13" s="602"/>
      <c r="B13" s="603" t="s">
        <v>1508</v>
      </c>
      <c r="C13" s="603" t="s">
        <v>2570</v>
      </c>
      <c r="D13" s="605" t="s">
        <v>3</v>
      </c>
      <c r="E13" s="606">
        <v>15</v>
      </c>
      <c r="F13" s="579"/>
      <c r="G13" s="608">
        <f>ROUND(E13*F13,2)</f>
        <v>0</v>
      </c>
      <c r="H13" s="621" t="s">
        <v>3818</v>
      </c>
      <c r="I13" s="618"/>
    </row>
    <row r="14" spans="1:9" s="573" customFormat="1" ht="15" customHeight="1">
      <c r="A14" s="602"/>
      <c r="B14" s="603"/>
      <c r="C14" s="604" t="s">
        <v>2571</v>
      </c>
      <c r="D14" s="605"/>
      <c r="E14" s="606"/>
      <c r="F14" s="579"/>
      <c r="G14" s="608"/>
      <c r="H14" s="603"/>
      <c r="I14" s="618"/>
    </row>
    <row r="15" spans="1:9" s="573" customFormat="1" ht="15" customHeight="1">
      <c r="A15" s="602"/>
      <c r="B15" s="603" t="s">
        <v>1497</v>
      </c>
      <c r="C15" s="603" t="s">
        <v>2572</v>
      </c>
      <c r="D15" s="605" t="s">
        <v>3</v>
      </c>
      <c r="E15" s="606">
        <v>6</v>
      </c>
      <c r="F15" s="579"/>
      <c r="G15" s="608">
        <f>ROUND(E15*F15,2)</f>
        <v>0</v>
      </c>
      <c r="H15" s="621" t="s">
        <v>3818</v>
      </c>
      <c r="I15" s="618"/>
    </row>
    <row r="16" spans="1:9" s="573" customFormat="1" ht="15" customHeight="1">
      <c r="A16" s="602"/>
      <c r="B16" s="603" t="s">
        <v>1499</v>
      </c>
      <c r="C16" s="603" t="s">
        <v>2573</v>
      </c>
      <c r="D16" s="605" t="s">
        <v>3</v>
      </c>
      <c r="E16" s="606">
        <v>19</v>
      </c>
      <c r="F16" s="579"/>
      <c r="G16" s="608">
        <f>ROUND(E16*F16,2)</f>
        <v>0</v>
      </c>
      <c r="H16" s="621" t="s">
        <v>3818</v>
      </c>
      <c r="I16" s="618"/>
    </row>
    <row r="17" spans="1:10" s="573" customFormat="1" ht="15" customHeight="1">
      <c r="A17" s="602"/>
      <c r="B17" s="603" t="s">
        <v>1503</v>
      </c>
      <c r="C17" s="603" t="s">
        <v>2570</v>
      </c>
      <c r="D17" s="605" t="s">
        <v>3</v>
      </c>
      <c r="E17" s="606">
        <v>5</v>
      </c>
      <c r="F17" s="579"/>
      <c r="G17" s="608">
        <f>ROUND(E17*F17,2)</f>
        <v>0</v>
      </c>
      <c r="H17" s="621" t="s">
        <v>3818</v>
      </c>
      <c r="I17" s="618"/>
    </row>
    <row r="18" spans="1:10" s="573" customFormat="1" ht="18" customHeight="1">
      <c r="A18" s="602"/>
      <c r="B18" s="603"/>
      <c r="C18" s="604" t="s">
        <v>2574</v>
      </c>
      <c r="D18" s="605"/>
      <c r="E18" s="606"/>
      <c r="F18" s="579"/>
      <c r="G18" s="608"/>
      <c r="H18" s="603"/>
      <c r="I18" s="618"/>
    </row>
    <row r="19" spans="1:10" s="573" customFormat="1" ht="18" customHeight="1">
      <c r="A19" s="602"/>
      <c r="B19" s="603" t="s">
        <v>1517</v>
      </c>
      <c r="C19" s="603" t="s">
        <v>1518</v>
      </c>
      <c r="D19" s="605" t="s">
        <v>9</v>
      </c>
      <c r="E19" s="606">
        <v>5</v>
      </c>
      <c r="F19" s="579"/>
      <c r="G19" s="608">
        <f>ROUND(E19*F19,2)</f>
        <v>0</v>
      </c>
      <c r="H19" s="621" t="s">
        <v>3818</v>
      </c>
      <c r="I19" s="618"/>
    </row>
    <row r="20" spans="1:10" s="573" customFormat="1" ht="15" customHeight="1">
      <c r="A20" s="602"/>
      <c r="B20" s="603" t="s">
        <v>2575</v>
      </c>
      <c r="C20" s="604" t="s">
        <v>2576</v>
      </c>
      <c r="D20" s="605"/>
      <c r="E20" s="606"/>
      <c r="F20" s="579"/>
      <c r="G20" s="608"/>
      <c r="H20" s="603"/>
      <c r="I20" s="618"/>
    </row>
    <row r="21" spans="1:10" s="573" customFormat="1" ht="15" customHeight="1">
      <c r="A21" s="602"/>
      <c r="B21" s="603" t="s">
        <v>1540</v>
      </c>
      <c r="C21" s="603" t="s">
        <v>2577</v>
      </c>
      <c r="D21" s="605" t="s">
        <v>9</v>
      </c>
      <c r="E21" s="606">
        <v>5</v>
      </c>
      <c r="F21" s="579"/>
      <c r="G21" s="608">
        <f>ROUND(E21*F21,2)</f>
        <v>0</v>
      </c>
      <c r="H21" s="621" t="s">
        <v>3818</v>
      </c>
      <c r="I21" s="618"/>
    </row>
    <row r="22" spans="1:10" s="573" customFormat="1" ht="15" customHeight="1">
      <c r="A22" s="602"/>
      <c r="B22" s="603" t="s">
        <v>2578</v>
      </c>
      <c r="C22" s="604" t="s">
        <v>2579</v>
      </c>
      <c r="D22" s="605"/>
      <c r="E22" s="606"/>
      <c r="F22" s="579"/>
      <c r="G22" s="608"/>
      <c r="H22" s="603"/>
      <c r="I22" s="618"/>
    </row>
    <row r="23" spans="1:10" s="573" customFormat="1" ht="15" customHeight="1">
      <c r="A23" s="602"/>
      <c r="B23" s="603" t="s">
        <v>1542</v>
      </c>
      <c r="C23" s="603" t="s">
        <v>2580</v>
      </c>
      <c r="D23" s="605" t="s">
        <v>3</v>
      </c>
      <c r="E23" s="606">
        <f>SUM(E11:E17)</f>
        <v>63</v>
      </c>
      <c r="F23" s="579"/>
      <c r="G23" s="608">
        <f>ROUND(E23*F23,2)</f>
        <v>0</v>
      </c>
      <c r="H23" s="621" t="s">
        <v>3818</v>
      </c>
      <c r="I23" s="618"/>
      <c r="J23" s="580"/>
    </row>
    <row r="24" spans="1:10" s="573" customFormat="1" ht="15" customHeight="1">
      <c r="A24" s="607"/>
      <c r="B24" s="603"/>
      <c r="C24" s="603"/>
      <c r="D24" s="605"/>
      <c r="E24" s="606"/>
      <c r="F24" s="579"/>
      <c r="G24" s="608"/>
      <c r="H24" s="603"/>
      <c r="I24" s="618"/>
    </row>
    <row r="25" spans="1:10" s="573" customFormat="1" ht="15" customHeight="1">
      <c r="A25" s="607"/>
      <c r="B25" s="603"/>
      <c r="C25" s="600" t="s">
        <v>1545</v>
      </c>
      <c r="D25" s="605"/>
      <c r="E25" s="606"/>
      <c r="F25" s="579"/>
      <c r="G25" s="619">
        <f>SUBTOTAL(9,G26:G50)</f>
        <v>0</v>
      </c>
      <c r="H25" s="603"/>
      <c r="I25" s="618"/>
    </row>
    <row r="26" spans="1:10" s="573" customFormat="1" ht="15" customHeight="1">
      <c r="A26" s="607"/>
      <c r="B26" s="603"/>
      <c r="C26" s="604" t="s">
        <v>2581</v>
      </c>
      <c r="D26" s="605"/>
      <c r="E26" s="606"/>
      <c r="F26" s="579"/>
      <c r="G26" s="608"/>
      <c r="H26" s="603"/>
      <c r="I26" s="618"/>
    </row>
    <row r="27" spans="1:10" s="573" customFormat="1" ht="15" customHeight="1">
      <c r="A27" s="602"/>
      <c r="B27" s="603" t="s">
        <v>1546</v>
      </c>
      <c r="C27" s="603" t="s">
        <v>2582</v>
      </c>
      <c r="D27" s="605" t="s">
        <v>3</v>
      </c>
      <c r="E27" s="606">
        <v>75</v>
      </c>
      <c r="F27" s="579"/>
      <c r="G27" s="608">
        <f>ROUND(E27*F27,2)</f>
        <v>0</v>
      </c>
      <c r="H27" s="621" t="s">
        <v>3818</v>
      </c>
      <c r="I27" s="618"/>
    </row>
    <row r="28" spans="1:10" s="573" customFormat="1" ht="15" customHeight="1">
      <c r="A28" s="607"/>
      <c r="B28" s="603" t="s">
        <v>1548</v>
      </c>
      <c r="C28" s="603" t="s">
        <v>2583</v>
      </c>
      <c r="D28" s="605" t="s">
        <v>3</v>
      </c>
      <c r="E28" s="606">
        <v>30</v>
      </c>
      <c r="F28" s="579"/>
      <c r="G28" s="608">
        <f>ROUND(E28*F28,2)</f>
        <v>0</v>
      </c>
      <c r="H28" s="621" t="s">
        <v>3818</v>
      </c>
      <c r="I28" s="618"/>
    </row>
    <row r="29" spans="1:10" s="573" customFormat="1" ht="15" customHeight="1">
      <c r="A29" s="607"/>
      <c r="B29" s="603" t="s">
        <v>1550</v>
      </c>
      <c r="C29" s="603" t="s">
        <v>2584</v>
      </c>
      <c r="D29" s="605" t="s">
        <v>3</v>
      </c>
      <c r="E29" s="606">
        <v>38</v>
      </c>
      <c r="F29" s="579"/>
      <c r="G29" s="608">
        <f>ROUND(E29*F29,2)</f>
        <v>0</v>
      </c>
      <c r="H29" s="621" t="s">
        <v>3818</v>
      </c>
      <c r="I29" s="618"/>
    </row>
    <row r="30" spans="1:10" s="573" customFormat="1" ht="30" customHeight="1">
      <c r="A30" s="607"/>
      <c r="B30" s="603" t="s">
        <v>2585</v>
      </c>
      <c r="C30" s="603" t="s">
        <v>2586</v>
      </c>
      <c r="D30" s="605" t="s">
        <v>3</v>
      </c>
      <c r="E30" s="606">
        <v>14</v>
      </c>
      <c r="F30" s="579"/>
      <c r="G30" s="608">
        <f>ROUND(E30*F30,2)</f>
        <v>0</v>
      </c>
      <c r="H30" s="621" t="s">
        <v>1651</v>
      </c>
      <c r="I30" s="618"/>
      <c r="J30" s="581"/>
    </row>
    <row r="31" spans="1:10" s="573" customFormat="1" ht="15" customHeight="1">
      <c r="A31" s="602"/>
      <c r="B31" s="603"/>
      <c r="C31" s="604" t="s">
        <v>2587</v>
      </c>
      <c r="D31" s="605"/>
      <c r="E31" s="606"/>
      <c r="F31" s="579"/>
      <c r="G31" s="608"/>
      <c r="H31" s="603"/>
      <c r="I31" s="618"/>
    </row>
    <row r="32" spans="1:10" s="573" customFormat="1" ht="15" customHeight="1">
      <c r="A32" s="602"/>
      <c r="B32" s="603" t="s">
        <v>1578</v>
      </c>
      <c r="C32" s="603" t="s">
        <v>2588</v>
      </c>
      <c r="D32" s="605" t="s">
        <v>3</v>
      </c>
      <c r="E32" s="606">
        <v>157</v>
      </c>
      <c r="F32" s="579"/>
      <c r="G32" s="608">
        <f>ROUND(E32*F32,2)</f>
        <v>0</v>
      </c>
      <c r="H32" s="621" t="s">
        <v>3818</v>
      </c>
      <c r="I32" s="618"/>
      <c r="J32" s="581"/>
    </row>
    <row r="33" spans="1:10" s="573" customFormat="1" ht="14.25" customHeight="1">
      <c r="A33" s="602"/>
      <c r="B33" s="603" t="s">
        <v>2589</v>
      </c>
      <c r="C33" s="603" t="s">
        <v>2590</v>
      </c>
      <c r="D33" s="605" t="s">
        <v>3</v>
      </c>
      <c r="E33" s="606">
        <v>157</v>
      </c>
      <c r="F33" s="579"/>
      <c r="G33" s="608">
        <f>ROUND(E33*F33,2)</f>
        <v>0</v>
      </c>
      <c r="H33" s="621" t="s">
        <v>3818</v>
      </c>
      <c r="I33" s="618"/>
      <c r="J33" s="581"/>
    </row>
    <row r="34" spans="1:10" s="573" customFormat="1" ht="36.4" customHeight="1">
      <c r="A34" s="602"/>
      <c r="B34" s="603"/>
      <c r="C34" s="604" t="s">
        <v>2591</v>
      </c>
      <c r="D34" s="605"/>
      <c r="E34" s="606"/>
      <c r="F34" s="579"/>
      <c r="G34" s="608"/>
      <c r="H34" s="603"/>
      <c r="I34" s="618"/>
    </row>
    <row r="35" spans="1:10" s="573" customFormat="1" ht="14.25" customHeight="1">
      <c r="A35" s="602"/>
      <c r="B35" s="603" t="s">
        <v>2592</v>
      </c>
      <c r="C35" s="603" t="s">
        <v>2593</v>
      </c>
      <c r="D35" s="605" t="s">
        <v>3</v>
      </c>
      <c r="E35" s="606">
        <v>51</v>
      </c>
      <c r="F35" s="579"/>
      <c r="G35" s="608">
        <f>ROUND(E35*F35,2)</f>
        <v>0</v>
      </c>
      <c r="H35" s="621" t="s">
        <v>3818</v>
      </c>
      <c r="I35" s="618"/>
    </row>
    <row r="36" spans="1:10" s="573" customFormat="1" ht="14.25" customHeight="1">
      <c r="A36" s="602"/>
      <c r="B36" s="603" t="s">
        <v>2594</v>
      </c>
      <c r="C36" s="603" t="s">
        <v>2595</v>
      </c>
      <c r="D36" s="605" t="s">
        <v>3</v>
      </c>
      <c r="E36" s="606">
        <v>23</v>
      </c>
      <c r="F36" s="579"/>
      <c r="G36" s="608">
        <f>ROUND(E36*F36,2)</f>
        <v>0</v>
      </c>
      <c r="H36" s="621" t="s">
        <v>3818</v>
      </c>
      <c r="I36" s="618"/>
      <c r="J36" s="581"/>
    </row>
    <row r="37" spans="1:10" s="573" customFormat="1" ht="34.9" customHeight="1">
      <c r="A37" s="602"/>
      <c r="B37" s="603"/>
      <c r="C37" s="604" t="s">
        <v>2596</v>
      </c>
      <c r="D37" s="605"/>
      <c r="E37" s="606"/>
      <c r="F37" s="579"/>
      <c r="G37" s="608"/>
      <c r="H37" s="603"/>
      <c r="I37" s="618"/>
    </row>
    <row r="38" spans="1:10" s="573" customFormat="1" ht="14.25" customHeight="1">
      <c r="A38" s="602"/>
      <c r="B38" s="603" t="s">
        <v>2597</v>
      </c>
      <c r="C38" s="603" t="s">
        <v>2593</v>
      </c>
      <c r="D38" s="605" t="s">
        <v>3</v>
      </c>
      <c r="E38" s="606">
        <v>54</v>
      </c>
      <c r="F38" s="579"/>
      <c r="G38" s="608">
        <f>ROUND(E38*F38,2)</f>
        <v>0</v>
      </c>
      <c r="H38" s="621" t="s">
        <v>3818</v>
      </c>
      <c r="I38" s="618"/>
    </row>
    <row r="39" spans="1:10" s="573" customFormat="1" ht="14.25" customHeight="1">
      <c r="A39" s="602"/>
      <c r="B39" s="603" t="s">
        <v>1556</v>
      </c>
      <c r="C39" s="603" t="s">
        <v>2595</v>
      </c>
      <c r="D39" s="605" t="s">
        <v>3</v>
      </c>
      <c r="E39" s="606">
        <v>9</v>
      </c>
      <c r="F39" s="579"/>
      <c r="G39" s="608">
        <f>ROUND(E39*F39,2)</f>
        <v>0</v>
      </c>
      <c r="H39" s="621" t="s">
        <v>3818</v>
      </c>
      <c r="I39" s="618"/>
    </row>
    <row r="40" spans="1:10" s="573" customFormat="1" ht="16.5" customHeight="1">
      <c r="A40" s="602"/>
      <c r="B40" s="603"/>
      <c r="C40" s="604" t="s">
        <v>2598</v>
      </c>
      <c r="D40" s="605"/>
      <c r="E40" s="606"/>
      <c r="F40" s="579"/>
      <c r="G40" s="608"/>
      <c r="H40" s="603"/>
      <c r="I40" s="618"/>
    </row>
    <row r="41" spans="1:10" s="573" customFormat="1" ht="16.5" customHeight="1">
      <c r="A41" s="602"/>
      <c r="B41" s="603"/>
      <c r="C41" s="604" t="s">
        <v>2599</v>
      </c>
      <c r="D41" s="605"/>
      <c r="E41" s="606"/>
      <c r="F41" s="579"/>
      <c r="G41" s="608"/>
      <c r="H41" s="603"/>
      <c r="I41" s="618"/>
    </row>
    <row r="42" spans="1:10" s="573" customFormat="1" ht="16.5" customHeight="1">
      <c r="A42" s="602"/>
      <c r="B42" s="603" t="s">
        <v>1564</v>
      </c>
      <c r="C42" s="603" t="s">
        <v>2600</v>
      </c>
      <c r="D42" s="605" t="s">
        <v>9</v>
      </c>
      <c r="E42" s="606">
        <v>14</v>
      </c>
      <c r="F42" s="579"/>
      <c r="G42" s="608">
        <f>ROUND(E42*F42,2)</f>
        <v>0</v>
      </c>
      <c r="H42" s="621" t="s">
        <v>3818</v>
      </c>
      <c r="I42" s="618"/>
    </row>
    <row r="43" spans="1:10" s="573" customFormat="1" ht="24.75" customHeight="1">
      <c r="A43" s="602"/>
      <c r="B43" s="603"/>
      <c r="C43" s="604" t="s">
        <v>2601</v>
      </c>
      <c r="D43" s="605"/>
      <c r="E43" s="606"/>
      <c r="F43" s="579"/>
      <c r="G43" s="608"/>
      <c r="H43" s="603"/>
      <c r="I43" s="618"/>
    </row>
    <row r="44" spans="1:10" s="573" customFormat="1" ht="12" customHeight="1">
      <c r="A44" s="602"/>
      <c r="B44" s="603" t="s">
        <v>1558</v>
      </c>
      <c r="C44" s="603" t="s">
        <v>2602</v>
      </c>
      <c r="D44" s="605" t="s">
        <v>9</v>
      </c>
      <c r="E44" s="606">
        <v>4</v>
      </c>
      <c r="F44" s="579"/>
      <c r="G44" s="608">
        <f>ROUND(E44*F44,2)</f>
        <v>0</v>
      </c>
      <c r="H44" s="621" t="s">
        <v>3818</v>
      </c>
      <c r="I44" s="618"/>
    </row>
    <row r="45" spans="1:10" s="573" customFormat="1" ht="12" customHeight="1">
      <c r="A45" s="602"/>
      <c r="B45" s="603" t="s">
        <v>1560</v>
      </c>
      <c r="C45" s="603" t="s">
        <v>2603</v>
      </c>
      <c r="D45" s="605" t="s">
        <v>9</v>
      </c>
      <c r="E45" s="606">
        <v>2</v>
      </c>
      <c r="F45" s="579"/>
      <c r="G45" s="608">
        <f>ROUND(E45*F45,2)</f>
        <v>0</v>
      </c>
      <c r="H45" s="621" t="s">
        <v>3818</v>
      </c>
      <c r="I45" s="618"/>
    </row>
    <row r="46" spans="1:10" s="573" customFormat="1" ht="12" customHeight="1">
      <c r="A46" s="602"/>
      <c r="B46" s="603" t="s">
        <v>2604</v>
      </c>
      <c r="C46" s="603" t="s">
        <v>2605</v>
      </c>
      <c r="D46" s="605" t="s">
        <v>9</v>
      </c>
      <c r="E46" s="606">
        <v>2</v>
      </c>
      <c r="F46" s="579"/>
      <c r="G46" s="608">
        <f>ROUND(E46*F46,2)</f>
        <v>0</v>
      </c>
      <c r="H46" s="621" t="s">
        <v>3818</v>
      </c>
      <c r="I46" s="618"/>
    </row>
    <row r="47" spans="1:10" s="573" customFormat="1" ht="12" customHeight="1">
      <c r="A47" s="602"/>
      <c r="B47" s="603"/>
      <c r="C47" s="604" t="s">
        <v>2606</v>
      </c>
      <c r="D47" s="605"/>
      <c r="E47" s="606"/>
      <c r="F47" s="579"/>
      <c r="G47" s="608"/>
      <c r="H47" s="603"/>
      <c r="I47" s="618"/>
    </row>
    <row r="48" spans="1:10" s="573" customFormat="1" ht="15.75" customHeight="1">
      <c r="A48" s="602"/>
      <c r="B48" s="603" t="s">
        <v>2607</v>
      </c>
      <c r="C48" s="603" t="s">
        <v>2608</v>
      </c>
      <c r="D48" s="605" t="s">
        <v>9</v>
      </c>
      <c r="E48" s="606">
        <v>2</v>
      </c>
      <c r="F48" s="579"/>
      <c r="G48" s="608">
        <f>ROUND(E48*F48,2)</f>
        <v>0</v>
      </c>
      <c r="H48" s="621" t="s">
        <v>1651</v>
      </c>
      <c r="I48" s="618"/>
    </row>
    <row r="49" spans="1:9" s="573" customFormat="1" ht="24" customHeight="1">
      <c r="A49" s="602"/>
      <c r="B49" s="603" t="s">
        <v>2609</v>
      </c>
      <c r="C49" s="603" t="s">
        <v>2610</v>
      </c>
      <c r="D49" s="605" t="s">
        <v>3</v>
      </c>
      <c r="E49" s="606">
        <v>2</v>
      </c>
      <c r="F49" s="579"/>
      <c r="G49" s="608">
        <f>ROUND(E49*F49,2)</f>
        <v>0</v>
      </c>
      <c r="H49" s="621" t="s">
        <v>3818</v>
      </c>
      <c r="I49" s="618"/>
    </row>
    <row r="50" spans="1:9" s="573" customFormat="1" ht="15.75" customHeight="1">
      <c r="A50" s="602"/>
      <c r="B50" s="603" t="s">
        <v>2611</v>
      </c>
      <c r="C50" s="603" t="s">
        <v>2612</v>
      </c>
      <c r="D50" s="605" t="s">
        <v>3</v>
      </c>
      <c r="E50" s="606">
        <v>1</v>
      </c>
      <c r="F50" s="579"/>
      <c r="G50" s="608">
        <f>ROUND(E50*F50,2)</f>
        <v>0</v>
      </c>
      <c r="H50" s="621" t="s">
        <v>1651</v>
      </c>
      <c r="I50" s="618"/>
    </row>
    <row r="51" spans="1:9" s="573" customFormat="1" ht="17.25" customHeight="1">
      <c r="A51" s="603"/>
      <c r="B51" s="603"/>
      <c r="C51" s="603"/>
      <c r="D51" s="605"/>
      <c r="E51" s="606"/>
      <c r="F51" s="579"/>
      <c r="G51" s="608"/>
      <c r="H51" s="603"/>
      <c r="I51" s="618"/>
    </row>
    <row r="52" spans="1:9" s="573" customFormat="1" ht="17.25" customHeight="1">
      <c r="A52" s="603"/>
      <c r="B52" s="603"/>
      <c r="C52" s="600" t="s">
        <v>1580</v>
      </c>
      <c r="D52" s="606"/>
      <c r="E52" s="608"/>
      <c r="F52" s="579"/>
      <c r="G52" s="619">
        <f>SUBTOTAL(9,G53:G64)</f>
        <v>0</v>
      </c>
      <c r="H52" s="603"/>
      <c r="I52" s="618"/>
    </row>
    <row r="53" spans="1:9" s="573" customFormat="1" ht="24" customHeight="1">
      <c r="A53" s="609"/>
      <c r="B53" s="603" t="s">
        <v>2613</v>
      </c>
      <c r="C53" s="603" t="s">
        <v>2614</v>
      </c>
      <c r="D53" s="605" t="s">
        <v>17</v>
      </c>
      <c r="E53" s="606">
        <v>3</v>
      </c>
      <c r="F53" s="579"/>
      <c r="G53" s="608">
        <f>ROUND(E53*F53,2)</f>
        <v>0</v>
      </c>
      <c r="H53" s="621" t="s">
        <v>3818</v>
      </c>
      <c r="I53" s="618"/>
    </row>
    <row r="54" spans="1:9" s="573" customFormat="1" ht="18" customHeight="1">
      <c r="A54" s="610"/>
      <c r="B54" s="603" t="s">
        <v>1587</v>
      </c>
      <c r="C54" s="603" t="s">
        <v>3814</v>
      </c>
      <c r="D54" s="605" t="s">
        <v>17</v>
      </c>
      <c r="E54" s="606">
        <f>SUM(E53)</f>
        <v>3</v>
      </c>
      <c r="F54" s="579"/>
      <c r="G54" s="608">
        <f>ROUND(E54*F54,2)</f>
        <v>0</v>
      </c>
      <c r="H54" s="621" t="s">
        <v>3818</v>
      </c>
      <c r="I54" s="618"/>
    </row>
    <row r="55" spans="1:9" s="573" customFormat="1" ht="24.75" customHeight="1">
      <c r="A55" s="610"/>
      <c r="B55" s="603" t="s">
        <v>2615</v>
      </c>
      <c r="C55" s="603" t="s">
        <v>2616</v>
      </c>
      <c r="D55" s="605" t="s">
        <v>17</v>
      </c>
      <c r="E55" s="606">
        <v>6</v>
      </c>
      <c r="F55" s="579"/>
      <c r="G55" s="608">
        <f>ROUND(E55*F55,2)</f>
        <v>0</v>
      </c>
      <c r="H55" s="621" t="s">
        <v>3818</v>
      </c>
      <c r="I55" s="618"/>
    </row>
    <row r="56" spans="1:9" s="573" customFormat="1" ht="24.75" customHeight="1">
      <c r="A56" s="610"/>
      <c r="B56" s="603" t="s">
        <v>2617</v>
      </c>
      <c r="C56" s="603" t="s">
        <v>2618</v>
      </c>
      <c r="D56" s="605" t="s">
        <v>17</v>
      </c>
      <c r="E56" s="606">
        <f>SUM(E55)</f>
        <v>6</v>
      </c>
      <c r="F56" s="579"/>
      <c r="G56" s="608">
        <f>ROUND(E56*F56,2)</f>
        <v>0</v>
      </c>
      <c r="H56" s="621" t="s">
        <v>3818</v>
      </c>
      <c r="I56" s="618"/>
    </row>
    <row r="57" spans="1:9" s="573" customFormat="1" ht="14.25" customHeight="1">
      <c r="A57" s="610"/>
      <c r="B57" s="603" t="s">
        <v>2619</v>
      </c>
      <c r="C57" s="603" t="s">
        <v>2620</v>
      </c>
      <c r="D57" s="605" t="s">
        <v>17</v>
      </c>
      <c r="E57" s="606">
        <v>2</v>
      </c>
      <c r="F57" s="579"/>
      <c r="G57" s="608">
        <f t="shared" ref="G57:G62" si="0">ROUND(E57*F57,2)</f>
        <v>0</v>
      </c>
      <c r="H57" s="621" t="s">
        <v>1651</v>
      </c>
      <c r="I57" s="618"/>
    </row>
    <row r="58" spans="1:9" s="573" customFormat="1" ht="18.75" customHeight="1">
      <c r="A58" s="610"/>
      <c r="B58" s="603" t="s">
        <v>2621</v>
      </c>
      <c r="C58" s="603" t="s">
        <v>2622</v>
      </c>
      <c r="D58" s="605" t="s">
        <v>17</v>
      </c>
      <c r="E58" s="606">
        <v>1</v>
      </c>
      <c r="F58" s="579"/>
      <c r="G58" s="608">
        <f t="shared" si="0"/>
        <v>0</v>
      </c>
      <c r="H58" s="621" t="s">
        <v>3818</v>
      </c>
      <c r="I58" s="618"/>
    </row>
    <row r="59" spans="1:9" s="573" customFormat="1" ht="20.25" customHeight="1">
      <c r="A59" s="610"/>
      <c r="B59" s="603" t="s">
        <v>2623</v>
      </c>
      <c r="C59" s="603" t="s">
        <v>2624</v>
      </c>
      <c r="D59" s="605" t="s">
        <v>17</v>
      </c>
      <c r="E59" s="606">
        <v>6</v>
      </c>
      <c r="F59" s="579"/>
      <c r="G59" s="608">
        <f t="shared" si="0"/>
        <v>0</v>
      </c>
      <c r="H59" s="621" t="s">
        <v>3818</v>
      </c>
      <c r="I59" s="618"/>
    </row>
    <row r="60" spans="1:9" s="573" customFormat="1" ht="20.65" customHeight="1">
      <c r="A60" s="610"/>
      <c r="B60" s="603" t="s">
        <v>2625</v>
      </c>
      <c r="C60" s="603" t="s">
        <v>2626</v>
      </c>
      <c r="D60" s="605" t="s">
        <v>17</v>
      </c>
      <c r="E60" s="606">
        <v>1</v>
      </c>
      <c r="F60" s="579"/>
      <c r="G60" s="608">
        <f t="shared" si="0"/>
        <v>0</v>
      </c>
      <c r="H60" s="621" t="s">
        <v>3818</v>
      </c>
      <c r="I60" s="618"/>
    </row>
    <row r="61" spans="1:9" s="573" customFormat="1" ht="19.5" customHeight="1">
      <c r="A61" s="610"/>
      <c r="B61" s="603" t="s">
        <v>2627</v>
      </c>
      <c r="C61" s="603" t="s">
        <v>2628</v>
      </c>
      <c r="D61" s="605" t="s">
        <v>17</v>
      </c>
      <c r="E61" s="606">
        <v>2</v>
      </c>
      <c r="F61" s="579"/>
      <c r="G61" s="608">
        <f t="shared" si="0"/>
        <v>0</v>
      </c>
      <c r="H61" s="621" t="s">
        <v>3818</v>
      </c>
      <c r="I61" s="618"/>
    </row>
    <row r="62" spans="1:9" s="573" customFormat="1" ht="24" customHeight="1">
      <c r="A62" s="610"/>
      <c r="B62" s="603" t="s">
        <v>2629</v>
      </c>
      <c r="C62" s="603" t="s">
        <v>2630</v>
      </c>
      <c r="D62" s="605" t="s">
        <v>17</v>
      </c>
      <c r="E62" s="606">
        <v>1</v>
      </c>
      <c r="F62" s="579"/>
      <c r="G62" s="608">
        <f t="shared" si="0"/>
        <v>0</v>
      </c>
      <c r="H62" s="621" t="s">
        <v>3818</v>
      </c>
      <c r="I62" s="618"/>
    </row>
    <row r="63" spans="1:9" s="573" customFormat="1" ht="15.75" customHeight="1">
      <c r="A63" s="610"/>
      <c r="B63" s="603"/>
      <c r="C63" s="603" t="s">
        <v>2631</v>
      </c>
      <c r="D63" s="605" t="s">
        <v>17</v>
      </c>
      <c r="E63" s="606">
        <v>0</v>
      </c>
      <c r="F63" s="579"/>
      <c r="G63" s="608"/>
      <c r="H63" s="603"/>
      <c r="I63" s="618"/>
    </row>
    <row r="64" spans="1:9" s="573" customFormat="1" ht="13.5" customHeight="1">
      <c r="A64" s="610"/>
      <c r="B64" s="603"/>
      <c r="C64" s="603"/>
      <c r="D64" s="605"/>
      <c r="E64" s="606"/>
      <c r="F64" s="579"/>
      <c r="G64" s="608"/>
      <c r="H64" s="603"/>
      <c r="I64" s="618"/>
    </row>
    <row r="65" spans="1:9" s="583" customFormat="1">
      <c r="A65" s="611"/>
      <c r="B65" s="612"/>
      <c r="C65" s="612"/>
      <c r="D65" s="613"/>
      <c r="E65" s="614"/>
      <c r="F65" s="582"/>
      <c r="G65" s="622"/>
      <c r="H65" s="612"/>
      <c r="I65" s="623"/>
    </row>
    <row r="73" spans="1:9">
      <c r="H73" s="624"/>
    </row>
    <row r="74" spans="1:9">
      <c r="H74" s="624"/>
    </row>
    <row r="75" spans="1:9">
      <c r="C75" s="616"/>
      <c r="D75" s="616"/>
      <c r="F75" s="584"/>
      <c r="G75" s="624"/>
      <c r="H75" s="624"/>
    </row>
    <row r="76" spans="1:9">
      <c r="C76" s="616"/>
      <c r="D76" s="616"/>
      <c r="F76" s="584"/>
      <c r="G76" s="624"/>
    </row>
    <row r="77" spans="1:9">
      <c r="C77" s="616"/>
      <c r="D77" s="616"/>
      <c r="F77" s="584"/>
      <c r="G77" s="615"/>
    </row>
    <row r="78" spans="1:9">
      <c r="C78" s="616"/>
      <c r="D78" s="616"/>
      <c r="F78" s="584"/>
      <c r="G78" s="615"/>
    </row>
    <row r="79" spans="1:9">
      <c r="C79" s="616"/>
      <c r="D79" s="616"/>
      <c r="F79" s="584"/>
      <c r="G79" s="615"/>
    </row>
    <row r="80" spans="1:9">
      <c r="D80" s="616"/>
      <c r="E80" s="616"/>
      <c r="F80" s="584"/>
      <c r="G80" s="615"/>
    </row>
    <row r="81" spans="4:7">
      <c r="D81" s="616"/>
      <c r="E81" s="616"/>
      <c r="F81" s="584"/>
      <c r="G81" s="615"/>
    </row>
    <row r="82" spans="4:7">
      <c r="F82" s="584"/>
      <c r="G82" s="615"/>
    </row>
    <row r="83" spans="4:7">
      <c r="F83" s="584"/>
      <c r="G83" s="615"/>
    </row>
    <row r="84" spans="4:7">
      <c r="F84" s="584"/>
      <c r="G84" s="615"/>
    </row>
    <row r="85" spans="4:7">
      <c r="F85" s="584"/>
      <c r="G85" s="615"/>
    </row>
    <row r="86" spans="4:7">
      <c r="F86" s="584"/>
      <c r="G86" s="615"/>
    </row>
  </sheetData>
  <sheetProtection algorithmName="SHA-512" hashValue="GRQDvcfs7hBqrdhXx0Og0PrCTlKYDS7p2A1fAIatmwtAHsIOc0mivZazS0JplRpFQXO2NERvV3ai5ynoAUPm/Q==" saltValue="iDlij4g4FDHrQo5x0m3Slg==" spinCount="100000" sheet="1" selectLockedCells="1"/>
  <printOptions horizontalCentered="1"/>
  <pageMargins left="0.78740157480314965" right="0.59055118110236227" top="0.74803149606299213" bottom="0.6692913385826772" header="0.51181102362204722" footer="0.15748031496062992"/>
  <pageSetup paperSize="9" scale="85" firstPageNumber="0" fitToHeight="160" orientation="landscape" horizontalDpi="300" verticalDpi="300" r:id="rId1"/>
  <headerFooter alignWithMargins="0">
    <oddFooter>&amp;L&amp;F     &amp;A&amp;R&amp;8&amp;D
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BM102"/>
  <sheetViews>
    <sheetView showGridLines="0" topLeftCell="A61" zoomScaleNormal="100" workbookViewId="0">
      <selection activeCell="I90" sqref="I90"/>
    </sheetView>
  </sheetViews>
  <sheetFormatPr defaultRowHeight="11.25"/>
  <cols>
    <col min="1" max="1" width="7.140625" style="293" customWidth="1"/>
    <col min="2" max="2" width="1.42578125" style="293" customWidth="1"/>
    <col min="3" max="3" width="3.5703125" style="293" customWidth="1"/>
    <col min="4" max="4" width="3.7109375" style="293" customWidth="1"/>
    <col min="5" max="5" width="14.7109375" style="293" customWidth="1"/>
    <col min="6" max="6" width="86.42578125" style="293" customWidth="1"/>
    <col min="7" max="7" width="6" style="293" customWidth="1"/>
    <col min="8" max="8" width="9.85546875" style="293" customWidth="1"/>
    <col min="9" max="9" width="17.28515625" style="252" customWidth="1"/>
    <col min="10" max="11" width="17.28515625" style="293" customWidth="1"/>
    <col min="12" max="12" width="8" style="252" customWidth="1"/>
    <col min="13" max="13" width="9.28515625" style="252" hidden="1" customWidth="1"/>
    <col min="14" max="14" width="8" style="252" hidden="1" customWidth="1"/>
    <col min="15" max="20" width="12.140625" style="252" hidden="1" customWidth="1"/>
    <col min="21" max="21" width="14" style="252" hidden="1" customWidth="1"/>
    <col min="22" max="22" width="10.5703125" style="252" customWidth="1"/>
    <col min="23" max="23" width="14" style="252" customWidth="1"/>
    <col min="24" max="24" width="10.5703125" style="252" customWidth="1"/>
    <col min="25" max="25" width="12.85546875" style="252" customWidth="1"/>
    <col min="26" max="26" width="9.42578125" style="252" customWidth="1"/>
    <col min="27" max="27" width="12.85546875" style="252" customWidth="1"/>
    <col min="28" max="28" width="14" style="252" customWidth="1"/>
    <col min="29" max="29" width="9.42578125" style="252" customWidth="1"/>
    <col min="30" max="30" width="12.85546875" style="252" customWidth="1"/>
    <col min="31" max="31" width="14" style="252" customWidth="1"/>
    <col min="32" max="43" width="7.28515625" style="252" customWidth="1"/>
    <col min="44" max="65" width="8" style="252" hidden="1" customWidth="1"/>
    <col min="66" max="1025" width="7.28515625" style="252" customWidth="1"/>
    <col min="1026" max="16384" width="9.140625" style="252"/>
  </cols>
  <sheetData>
    <row r="1" spans="1:47" ht="20.45" customHeight="1">
      <c r="C1" s="79" t="s">
        <v>3826</v>
      </c>
      <c r="I1" s="293"/>
    </row>
    <row r="2" spans="1:47" ht="20.45" customHeight="1">
      <c r="C2" s="294" t="s">
        <v>2565</v>
      </c>
      <c r="I2" s="293"/>
      <c r="L2" s="766" t="s">
        <v>1606</v>
      </c>
      <c r="M2" s="766"/>
      <c r="N2" s="766"/>
      <c r="O2" s="766"/>
      <c r="P2" s="766"/>
      <c r="Q2" s="766"/>
      <c r="R2" s="766"/>
      <c r="S2" s="766"/>
      <c r="T2" s="766"/>
      <c r="U2" s="766"/>
      <c r="V2" s="766"/>
      <c r="AT2" s="253" t="s">
        <v>2759</v>
      </c>
    </row>
    <row r="3" spans="1:47" ht="20.45" customHeight="1">
      <c r="C3" s="294" t="s">
        <v>1608</v>
      </c>
      <c r="I3" s="293"/>
    </row>
    <row r="4" spans="1:47">
      <c r="I4" s="293"/>
    </row>
    <row r="5" spans="1:47">
      <c r="I5" s="293"/>
    </row>
    <row r="6" spans="1:47" s="254" customFormat="1" ht="6.95" customHeight="1">
      <c r="A6" s="295"/>
      <c r="B6" s="296"/>
      <c r="C6" s="297"/>
      <c r="D6" s="297"/>
      <c r="E6" s="297"/>
      <c r="F6" s="297"/>
      <c r="G6" s="297"/>
      <c r="H6" s="297"/>
      <c r="I6" s="297"/>
      <c r="J6" s="297"/>
      <c r="K6" s="333"/>
      <c r="L6" s="64"/>
    </row>
    <row r="7" spans="1:47" s="254" customFormat="1" ht="24.95" customHeight="1">
      <c r="A7" s="295"/>
      <c r="B7" s="298"/>
      <c r="C7" s="299" t="s">
        <v>1609</v>
      </c>
      <c r="D7" s="295"/>
      <c r="E7" s="295"/>
      <c r="F7" s="295"/>
      <c r="G7" s="295"/>
      <c r="H7" s="295"/>
      <c r="I7" s="295"/>
      <c r="J7" s="295"/>
      <c r="K7" s="334"/>
      <c r="L7" s="64"/>
    </row>
    <row r="8" spans="1:47" s="254" customFormat="1" ht="22.9" customHeight="1">
      <c r="A8" s="295"/>
      <c r="B8" s="298"/>
      <c r="C8" s="300" t="s">
        <v>1610</v>
      </c>
      <c r="D8" s="295"/>
      <c r="E8" s="295"/>
      <c r="F8" s="295"/>
      <c r="G8" s="295"/>
      <c r="H8" s="295"/>
      <c r="I8" s="295"/>
      <c r="J8" s="335">
        <f>J26</f>
        <v>0</v>
      </c>
      <c r="K8" s="334"/>
      <c r="L8" s="64"/>
      <c r="AU8" s="253" t="s">
        <v>1611</v>
      </c>
    </row>
    <row r="9" spans="1:47" s="256" customFormat="1" ht="24.95" customHeight="1">
      <c r="A9" s="301"/>
      <c r="B9" s="302"/>
      <c r="C9" s="301"/>
      <c r="D9" s="303" t="s">
        <v>2758</v>
      </c>
      <c r="E9" s="304"/>
      <c r="F9" s="304"/>
      <c r="G9" s="304"/>
      <c r="H9" s="304"/>
      <c r="I9" s="304"/>
      <c r="J9" s="336">
        <f>J27</f>
        <v>0</v>
      </c>
      <c r="K9" s="337"/>
      <c r="L9" s="255"/>
    </row>
    <row r="10" spans="1:47" s="258" customFormat="1" ht="19.899999999999999" customHeight="1">
      <c r="A10" s="305"/>
      <c r="B10" s="306"/>
      <c r="C10" s="305"/>
      <c r="D10" s="307" t="s">
        <v>1613</v>
      </c>
      <c r="E10" s="308"/>
      <c r="F10" s="308"/>
      <c r="G10" s="308"/>
      <c r="H10" s="308"/>
      <c r="I10" s="308"/>
      <c r="J10" s="338">
        <f>J28</f>
        <v>0</v>
      </c>
      <c r="K10" s="339"/>
      <c r="L10" s="257"/>
    </row>
    <row r="11" spans="1:47" s="258" customFormat="1" ht="19.899999999999999" customHeight="1">
      <c r="A11" s="305"/>
      <c r="B11" s="306"/>
      <c r="C11" s="305"/>
      <c r="D11" s="307" t="s">
        <v>1614</v>
      </c>
      <c r="E11" s="308"/>
      <c r="F11" s="308"/>
      <c r="G11" s="308"/>
      <c r="H11" s="308"/>
      <c r="I11" s="308"/>
      <c r="J11" s="338">
        <f>J36</f>
        <v>0</v>
      </c>
      <c r="K11" s="339"/>
      <c r="L11" s="257"/>
    </row>
    <row r="12" spans="1:47" s="258" customFormat="1" ht="19.899999999999999" customHeight="1">
      <c r="A12" s="305"/>
      <c r="B12" s="306"/>
      <c r="C12" s="305"/>
      <c r="D12" s="307" t="s">
        <v>1615</v>
      </c>
      <c r="E12" s="308"/>
      <c r="F12" s="308"/>
      <c r="G12" s="308"/>
      <c r="H12" s="308"/>
      <c r="I12" s="308"/>
      <c r="J12" s="338">
        <f>J40</f>
        <v>0</v>
      </c>
      <c r="K12" s="339"/>
      <c r="L12" s="257"/>
    </row>
    <row r="13" spans="1:47" s="258" customFormat="1" ht="19.899999999999999" customHeight="1">
      <c r="A13" s="305"/>
      <c r="B13" s="306"/>
      <c r="C13" s="305"/>
      <c r="D13" s="307" t="s">
        <v>1616</v>
      </c>
      <c r="E13" s="308"/>
      <c r="F13" s="308"/>
      <c r="G13" s="308"/>
      <c r="H13" s="308"/>
      <c r="I13" s="308"/>
      <c r="J13" s="338">
        <f>J48</f>
        <v>0</v>
      </c>
      <c r="K13" s="339"/>
      <c r="L13" s="257"/>
    </row>
    <row r="14" spans="1:47" s="258" customFormat="1" ht="19.899999999999999" customHeight="1">
      <c r="A14" s="305"/>
      <c r="B14" s="306"/>
      <c r="C14" s="305"/>
      <c r="D14" s="307" t="s">
        <v>1617</v>
      </c>
      <c r="E14" s="308"/>
      <c r="F14" s="308"/>
      <c r="G14" s="308"/>
      <c r="H14" s="308"/>
      <c r="I14" s="308"/>
      <c r="J14" s="338">
        <f>J69</f>
        <v>0</v>
      </c>
      <c r="K14" s="339"/>
      <c r="L14" s="257"/>
    </row>
    <row r="15" spans="1:47" s="258" customFormat="1" ht="19.899999999999999" customHeight="1">
      <c r="A15" s="305"/>
      <c r="B15" s="306"/>
      <c r="C15" s="305"/>
      <c r="D15" s="307" t="s">
        <v>2757</v>
      </c>
      <c r="E15" s="308"/>
      <c r="F15" s="308"/>
      <c r="G15" s="308"/>
      <c r="H15" s="308"/>
      <c r="I15" s="308"/>
      <c r="J15" s="338">
        <f>J82</f>
        <v>0</v>
      </c>
      <c r="K15" s="339"/>
      <c r="L15" s="257"/>
    </row>
    <row r="16" spans="1:47" s="258" customFormat="1" ht="19.899999999999999" customHeight="1">
      <c r="A16" s="305"/>
      <c r="B16" s="306"/>
      <c r="C16" s="305"/>
      <c r="D16" s="307" t="s">
        <v>1618</v>
      </c>
      <c r="E16" s="308"/>
      <c r="F16" s="308"/>
      <c r="G16" s="308"/>
      <c r="H16" s="308"/>
      <c r="I16" s="308"/>
      <c r="J16" s="338"/>
      <c r="K16" s="339"/>
      <c r="L16" s="257"/>
    </row>
    <row r="17" spans="1:65" s="254" customFormat="1" ht="21.95" customHeight="1">
      <c r="A17" s="295"/>
      <c r="B17" s="298"/>
      <c r="C17" s="295"/>
      <c r="D17" s="295"/>
      <c r="E17" s="295"/>
      <c r="F17" s="295"/>
      <c r="G17" s="295"/>
      <c r="H17" s="295"/>
      <c r="I17" s="295"/>
      <c r="J17" s="295"/>
      <c r="K17" s="334"/>
      <c r="L17" s="64"/>
    </row>
    <row r="18" spans="1:65" s="254" customFormat="1" ht="6.95" customHeight="1">
      <c r="A18" s="295"/>
      <c r="B18" s="309"/>
      <c r="C18" s="310"/>
      <c r="D18" s="310"/>
      <c r="E18" s="310"/>
      <c r="F18" s="310"/>
      <c r="G18" s="310"/>
      <c r="H18" s="310"/>
      <c r="I18" s="310"/>
      <c r="J18" s="310"/>
      <c r="K18" s="340"/>
      <c r="L18" s="64"/>
    </row>
    <row r="19" spans="1:65">
      <c r="I19" s="293"/>
    </row>
    <row r="20" spans="1:65">
      <c r="I20" s="293"/>
    </row>
    <row r="21" spans="1:65">
      <c r="I21" s="293"/>
    </row>
    <row r="22" spans="1:65" s="254" customFormat="1" ht="6.95" customHeight="1">
      <c r="A22" s="295"/>
      <c r="B22" s="296"/>
      <c r="C22" s="297"/>
      <c r="D22" s="297"/>
      <c r="E22" s="297"/>
      <c r="F22" s="297"/>
      <c r="G22" s="297"/>
      <c r="H22" s="297"/>
      <c r="I22" s="297"/>
      <c r="J22" s="297"/>
      <c r="K22" s="333"/>
      <c r="L22" s="64"/>
    </row>
    <row r="23" spans="1:65" s="254" customFormat="1" ht="24.95" customHeight="1">
      <c r="A23" s="295"/>
      <c r="B23" s="298"/>
      <c r="C23" s="299" t="s">
        <v>1619</v>
      </c>
      <c r="D23" s="295"/>
      <c r="E23" s="295"/>
      <c r="F23" s="295"/>
      <c r="G23" s="295"/>
      <c r="H23" s="295"/>
      <c r="I23" s="295"/>
      <c r="J23" s="295"/>
      <c r="K23" s="334"/>
      <c r="L23" s="64"/>
    </row>
    <row r="24" spans="1:65" s="254" customFormat="1" ht="6.95" customHeight="1">
      <c r="A24" s="295"/>
      <c r="B24" s="298"/>
      <c r="C24" s="295"/>
      <c r="D24" s="295"/>
      <c r="E24" s="295"/>
      <c r="F24" s="295"/>
      <c r="G24" s="295"/>
      <c r="H24" s="295"/>
      <c r="I24" s="295"/>
      <c r="J24" s="295"/>
      <c r="K24" s="334"/>
      <c r="L24" s="64"/>
    </row>
    <row r="25" spans="1:65" s="351" customFormat="1" ht="29.25" customHeight="1">
      <c r="A25" s="356"/>
      <c r="B25" s="357"/>
      <c r="C25" s="358" t="s">
        <v>1620</v>
      </c>
      <c r="D25" s="359" t="s">
        <v>15</v>
      </c>
      <c r="E25" s="359" t="s">
        <v>14</v>
      </c>
      <c r="F25" s="359" t="s">
        <v>21</v>
      </c>
      <c r="G25" s="359" t="s">
        <v>5</v>
      </c>
      <c r="H25" s="359" t="s">
        <v>1621</v>
      </c>
      <c r="I25" s="359" t="s">
        <v>1622</v>
      </c>
      <c r="J25" s="359" t="s">
        <v>1623</v>
      </c>
      <c r="K25" s="360" t="s">
        <v>1624</v>
      </c>
      <c r="L25" s="350"/>
      <c r="M25" s="352"/>
      <c r="N25" s="353" t="s">
        <v>1625</v>
      </c>
      <c r="O25" s="353" t="s">
        <v>1626</v>
      </c>
      <c r="P25" s="353" t="s">
        <v>1627</v>
      </c>
      <c r="Q25" s="353" t="s">
        <v>1628</v>
      </c>
      <c r="R25" s="353" t="s">
        <v>1629</v>
      </c>
      <c r="S25" s="353" t="s">
        <v>1630</v>
      </c>
      <c r="T25" s="354" t="s">
        <v>1631</v>
      </c>
    </row>
    <row r="26" spans="1:65" s="254" customFormat="1" ht="22.9" customHeight="1">
      <c r="A26" s="295"/>
      <c r="B26" s="298"/>
      <c r="C26" s="315" t="s">
        <v>1632</v>
      </c>
      <c r="D26" s="295"/>
      <c r="E26" s="295"/>
      <c r="F26" s="295"/>
      <c r="G26" s="295"/>
      <c r="H26" s="295"/>
      <c r="J26" s="342">
        <f>BK26</f>
        <v>0</v>
      </c>
      <c r="K26" s="334"/>
      <c r="L26" s="64"/>
      <c r="M26" s="265"/>
      <c r="N26" s="266"/>
      <c r="O26" s="266"/>
      <c r="P26" s="267">
        <f>P27</f>
        <v>56.342377000000006</v>
      </c>
      <c r="Q26" s="266"/>
      <c r="R26" s="267">
        <f>R27</f>
        <v>0.19469999999999998</v>
      </c>
      <c r="S26" s="266"/>
      <c r="T26" s="268">
        <f>T27</f>
        <v>0</v>
      </c>
      <c r="AT26" s="253" t="s">
        <v>1633</v>
      </c>
      <c r="AU26" s="253" t="s">
        <v>1611</v>
      </c>
      <c r="BK26" s="269">
        <f>BK27</f>
        <v>0</v>
      </c>
    </row>
    <row r="27" spans="1:65" s="271" customFormat="1" ht="25.9" customHeight="1">
      <c r="A27" s="316"/>
      <c r="B27" s="317"/>
      <c r="C27" s="316"/>
      <c r="D27" s="318" t="s">
        <v>1633</v>
      </c>
      <c r="E27" s="319" t="s">
        <v>1634</v>
      </c>
      <c r="F27" s="319" t="s">
        <v>1634</v>
      </c>
      <c r="G27" s="316"/>
      <c r="H27" s="316"/>
      <c r="J27" s="343">
        <f>BK27</f>
        <v>0</v>
      </c>
      <c r="K27" s="344"/>
      <c r="L27" s="270"/>
      <c r="M27" s="273"/>
      <c r="P27" s="274">
        <f>P28+P36+P40+P48+P69+P82+P100</f>
        <v>56.342377000000006</v>
      </c>
      <c r="R27" s="274">
        <f>R28+R36+R40+R48+R69+R82+R100</f>
        <v>0.19469999999999998</v>
      </c>
      <c r="T27" s="275">
        <f>T28+T36+T40+T48+T69+T82+T100</f>
        <v>0</v>
      </c>
      <c r="AR27" s="272" t="s">
        <v>1636</v>
      </c>
      <c r="AT27" s="276" t="s">
        <v>1633</v>
      </c>
      <c r="AU27" s="276" t="s">
        <v>1637</v>
      </c>
      <c r="AY27" s="272" t="s">
        <v>1638</v>
      </c>
      <c r="BK27" s="277">
        <f>BK28+BK36+BK40+BK48+BK69+BK82+BK100</f>
        <v>0</v>
      </c>
    </row>
    <row r="28" spans="1:65" s="271" customFormat="1" ht="22.9" customHeight="1">
      <c r="A28" s="316"/>
      <c r="B28" s="317"/>
      <c r="C28" s="316"/>
      <c r="D28" s="318" t="s">
        <v>1633</v>
      </c>
      <c r="E28" s="320" t="s">
        <v>1639</v>
      </c>
      <c r="F28" s="320" t="s">
        <v>1640</v>
      </c>
      <c r="G28" s="316"/>
      <c r="H28" s="316"/>
      <c r="J28" s="345">
        <f>BK28</f>
        <v>0</v>
      </c>
      <c r="K28" s="344"/>
      <c r="L28" s="270"/>
      <c r="M28" s="273"/>
      <c r="P28" s="274">
        <f>SUM(P29:P35)</f>
        <v>8.8165640000000014</v>
      </c>
      <c r="R28" s="274">
        <f>SUM(R29:R35)</f>
        <v>4.4400000000000009E-2</v>
      </c>
      <c r="T28" s="275">
        <f>SUM(T29:T35)</f>
        <v>0</v>
      </c>
      <c r="AR28" s="272" t="s">
        <v>1636</v>
      </c>
      <c r="AT28" s="276" t="s">
        <v>1633</v>
      </c>
      <c r="AU28" s="276" t="s">
        <v>1641</v>
      </c>
      <c r="AY28" s="272" t="s">
        <v>1638</v>
      </c>
      <c r="BK28" s="277">
        <f>SUM(BK29:BK35)</f>
        <v>0</v>
      </c>
    </row>
    <row r="29" spans="1:65" s="254" customFormat="1" ht="16.5" customHeight="1">
      <c r="A29" s="295"/>
      <c r="B29" s="298"/>
      <c r="C29" s="326">
        <v>1</v>
      </c>
      <c r="D29" s="326" t="s">
        <v>1653</v>
      </c>
      <c r="E29" s="327" t="s">
        <v>2756</v>
      </c>
      <c r="F29" s="328" t="s">
        <v>2755</v>
      </c>
      <c r="G29" s="329" t="s">
        <v>3</v>
      </c>
      <c r="H29" s="330">
        <v>46</v>
      </c>
      <c r="I29" s="66"/>
      <c r="J29" s="348">
        <f t="shared" ref="J29:J35" si="0">ROUND(I29*H29,2)</f>
        <v>0</v>
      </c>
      <c r="K29" s="349" t="s">
        <v>1645</v>
      </c>
      <c r="L29" s="284"/>
      <c r="M29" s="285"/>
      <c r="N29" s="286" t="s">
        <v>1646</v>
      </c>
      <c r="O29" s="280">
        <v>0</v>
      </c>
      <c r="P29" s="280">
        <f t="shared" ref="P29:P35" si="1">O29*H29</f>
        <v>0</v>
      </c>
      <c r="Q29" s="280">
        <v>7.2000000000000005E-4</v>
      </c>
      <c r="R29" s="280">
        <f t="shared" ref="R29:R35" si="2">Q29*H29</f>
        <v>3.3120000000000004E-2</v>
      </c>
      <c r="S29" s="280">
        <v>0</v>
      </c>
      <c r="T29" s="281">
        <f t="shared" ref="T29:T35" si="3">S29*H29</f>
        <v>0</v>
      </c>
      <c r="AR29" s="282" t="s">
        <v>1656</v>
      </c>
      <c r="AT29" s="282" t="s">
        <v>1653</v>
      </c>
      <c r="AU29" s="282" t="s">
        <v>1636</v>
      </c>
      <c r="AY29" s="253" t="s">
        <v>1638</v>
      </c>
      <c r="BE29" s="283">
        <f t="shared" ref="BE29:BE35" si="4">IF(N29="základní",J29,0)</f>
        <v>0</v>
      </c>
      <c r="BF29" s="283">
        <f t="shared" ref="BF29:BF35" si="5">IF(N29="snížená",J29,0)</f>
        <v>0</v>
      </c>
      <c r="BG29" s="283">
        <f t="shared" ref="BG29:BG35" si="6">IF(N29="zákl. přenesená",J29,0)</f>
        <v>0</v>
      </c>
      <c r="BH29" s="283">
        <f t="shared" ref="BH29:BH35" si="7">IF(N29="sníž. přenesená",J29,0)</f>
        <v>0</v>
      </c>
      <c r="BI29" s="283">
        <f t="shared" ref="BI29:BI35" si="8">IF(N29="nulová",J29,0)</f>
        <v>0</v>
      </c>
      <c r="BJ29" s="253" t="s">
        <v>1636</v>
      </c>
      <c r="BK29" s="283">
        <f t="shared" ref="BK29:BK35" si="9">ROUND(I29*H29,2)</f>
        <v>0</v>
      </c>
      <c r="BL29" s="253" t="s">
        <v>1647</v>
      </c>
      <c r="BM29" s="282" t="s">
        <v>2754</v>
      </c>
    </row>
    <row r="30" spans="1:65" s="254" customFormat="1" ht="16.5" customHeight="1">
      <c r="A30" s="295"/>
      <c r="B30" s="298"/>
      <c r="C30" s="326">
        <v>2</v>
      </c>
      <c r="D30" s="326" t="s">
        <v>1653</v>
      </c>
      <c r="E30" s="327" t="s">
        <v>1679</v>
      </c>
      <c r="F30" s="328" t="s">
        <v>1680</v>
      </c>
      <c r="G30" s="329" t="s">
        <v>3</v>
      </c>
      <c r="H30" s="330">
        <v>6</v>
      </c>
      <c r="I30" s="66"/>
      <c r="J30" s="348">
        <f t="shared" si="0"/>
        <v>0</v>
      </c>
      <c r="K30" s="349" t="s">
        <v>1645</v>
      </c>
      <c r="L30" s="284"/>
      <c r="M30" s="285"/>
      <c r="N30" s="286" t="s">
        <v>1646</v>
      </c>
      <c r="O30" s="280">
        <v>0</v>
      </c>
      <c r="P30" s="280">
        <f t="shared" si="1"/>
        <v>0</v>
      </c>
      <c r="Q30" s="280">
        <v>3.0000000000000001E-5</v>
      </c>
      <c r="R30" s="280">
        <f t="shared" si="2"/>
        <v>1.8000000000000001E-4</v>
      </c>
      <c r="S30" s="280">
        <v>0</v>
      </c>
      <c r="T30" s="281">
        <f t="shared" si="3"/>
        <v>0</v>
      </c>
      <c r="AR30" s="282" t="s">
        <v>1656</v>
      </c>
      <c r="AT30" s="282" t="s">
        <v>1653</v>
      </c>
      <c r="AU30" s="282" t="s">
        <v>1636</v>
      </c>
      <c r="AY30" s="253" t="s">
        <v>1638</v>
      </c>
      <c r="BE30" s="283">
        <f t="shared" si="4"/>
        <v>0</v>
      </c>
      <c r="BF30" s="283">
        <f t="shared" si="5"/>
        <v>0</v>
      </c>
      <c r="BG30" s="283">
        <f t="shared" si="6"/>
        <v>0</v>
      </c>
      <c r="BH30" s="283">
        <f t="shared" si="7"/>
        <v>0</v>
      </c>
      <c r="BI30" s="283">
        <f t="shared" si="8"/>
        <v>0</v>
      </c>
      <c r="BJ30" s="253" t="s">
        <v>1636</v>
      </c>
      <c r="BK30" s="283">
        <f t="shared" si="9"/>
        <v>0</v>
      </c>
      <c r="BL30" s="253" t="s">
        <v>1647</v>
      </c>
      <c r="BM30" s="282" t="s">
        <v>2753</v>
      </c>
    </row>
    <row r="31" spans="1:65" s="254" customFormat="1" ht="16.5" customHeight="1">
      <c r="A31" s="295"/>
      <c r="B31" s="298"/>
      <c r="C31" s="326">
        <v>3</v>
      </c>
      <c r="D31" s="326" t="s">
        <v>1653</v>
      </c>
      <c r="E31" s="327" t="s">
        <v>2752</v>
      </c>
      <c r="F31" s="328" t="s">
        <v>2751</v>
      </c>
      <c r="G31" s="329" t="s">
        <v>3</v>
      </c>
      <c r="H31" s="330">
        <v>20</v>
      </c>
      <c r="I31" s="66"/>
      <c r="J31" s="348">
        <f t="shared" si="0"/>
        <v>0</v>
      </c>
      <c r="K31" s="349" t="s">
        <v>1645</v>
      </c>
      <c r="L31" s="284"/>
      <c r="M31" s="285"/>
      <c r="N31" s="286" t="s">
        <v>1646</v>
      </c>
      <c r="O31" s="280">
        <v>0</v>
      </c>
      <c r="P31" s="280">
        <f t="shared" si="1"/>
        <v>0</v>
      </c>
      <c r="Q31" s="280">
        <v>4.0000000000000003E-5</v>
      </c>
      <c r="R31" s="280">
        <f t="shared" si="2"/>
        <v>8.0000000000000004E-4</v>
      </c>
      <c r="S31" s="280">
        <v>0</v>
      </c>
      <c r="T31" s="281">
        <f t="shared" si="3"/>
        <v>0</v>
      </c>
      <c r="AR31" s="282" t="s">
        <v>1656</v>
      </c>
      <c r="AT31" s="282" t="s">
        <v>1653</v>
      </c>
      <c r="AU31" s="282" t="s">
        <v>1636</v>
      </c>
      <c r="AY31" s="253" t="s">
        <v>1638</v>
      </c>
      <c r="BE31" s="283">
        <f t="shared" si="4"/>
        <v>0</v>
      </c>
      <c r="BF31" s="283">
        <f t="shared" si="5"/>
        <v>0</v>
      </c>
      <c r="BG31" s="283">
        <f t="shared" si="6"/>
        <v>0</v>
      </c>
      <c r="BH31" s="283">
        <f t="shared" si="7"/>
        <v>0</v>
      </c>
      <c r="BI31" s="283">
        <f t="shared" si="8"/>
        <v>0</v>
      </c>
      <c r="BJ31" s="253" t="s">
        <v>1636</v>
      </c>
      <c r="BK31" s="283">
        <f t="shared" si="9"/>
        <v>0</v>
      </c>
      <c r="BL31" s="253" t="s">
        <v>1647</v>
      </c>
      <c r="BM31" s="282" t="s">
        <v>2750</v>
      </c>
    </row>
    <row r="32" spans="1:65" s="254" customFormat="1" ht="16.5" customHeight="1">
      <c r="A32" s="295"/>
      <c r="B32" s="298"/>
      <c r="C32" s="321">
        <v>4</v>
      </c>
      <c r="D32" s="321" t="s">
        <v>1642</v>
      </c>
      <c r="E32" s="322" t="s">
        <v>1682</v>
      </c>
      <c r="F32" s="323" t="s">
        <v>1683</v>
      </c>
      <c r="G32" s="324" t="s">
        <v>3</v>
      </c>
      <c r="H32" s="325">
        <v>26</v>
      </c>
      <c r="I32" s="65"/>
      <c r="J32" s="346">
        <f t="shared" si="0"/>
        <v>0</v>
      </c>
      <c r="K32" s="347" t="s">
        <v>1645</v>
      </c>
      <c r="L32" s="64"/>
      <c r="M32" s="278"/>
      <c r="N32" s="279" t="s">
        <v>1646</v>
      </c>
      <c r="O32" s="280">
        <v>0.106</v>
      </c>
      <c r="P32" s="280">
        <f t="shared" si="1"/>
        <v>2.7559999999999998</v>
      </c>
      <c r="Q32" s="280">
        <v>6.0000000000000002E-5</v>
      </c>
      <c r="R32" s="280">
        <f t="shared" si="2"/>
        <v>1.56E-3</v>
      </c>
      <c r="S32" s="280">
        <v>0</v>
      </c>
      <c r="T32" s="281">
        <f t="shared" si="3"/>
        <v>0</v>
      </c>
      <c r="AR32" s="282" t="s">
        <v>1647</v>
      </c>
      <c r="AT32" s="282" t="s">
        <v>1642</v>
      </c>
      <c r="AU32" s="282" t="s">
        <v>1636</v>
      </c>
      <c r="AY32" s="253" t="s">
        <v>1638</v>
      </c>
      <c r="BE32" s="283">
        <f t="shared" si="4"/>
        <v>0</v>
      </c>
      <c r="BF32" s="283">
        <f t="shared" si="5"/>
        <v>0</v>
      </c>
      <c r="BG32" s="283">
        <f t="shared" si="6"/>
        <v>0</v>
      </c>
      <c r="BH32" s="283">
        <f t="shared" si="7"/>
        <v>0</v>
      </c>
      <c r="BI32" s="283">
        <f t="shared" si="8"/>
        <v>0</v>
      </c>
      <c r="BJ32" s="253" t="s">
        <v>1636</v>
      </c>
      <c r="BK32" s="283">
        <f t="shared" si="9"/>
        <v>0</v>
      </c>
      <c r="BL32" s="253" t="s">
        <v>1647</v>
      </c>
      <c r="BM32" s="282" t="s">
        <v>2749</v>
      </c>
    </row>
    <row r="33" spans="1:65" s="254" customFormat="1" ht="16.5" customHeight="1">
      <c r="A33" s="295"/>
      <c r="B33" s="298"/>
      <c r="C33" s="321">
        <v>5</v>
      </c>
      <c r="D33" s="321" t="s">
        <v>1642</v>
      </c>
      <c r="E33" s="322" t="s">
        <v>1685</v>
      </c>
      <c r="F33" s="323" t="s">
        <v>1686</v>
      </c>
      <c r="G33" s="324" t="s">
        <v>3</v>
      </c>
      <c r="H33" s="325">
        <v>46</v>
      </c>
      <c r="I33" s="65"/>
      <c r="J33" s="346">
        <f t="shared" si="0"/>
        <v>0</v>
      </c>
      <c r="K33" s="347" t="s">
        <v>1645</v>
      </c>
      <c r="L33" s="64"/>
      <c r="M33" s="278"/>
      <c r="N33" s="279" t="s">
        <v>1646</v>
      </c>
      <c r="O33" s="280">
        <v>0.13</v>
      </c>
      <c r="P33" s="280">
        <f t="shared" si="1"/>
        <v>5.98</v>
      </c>
      <c r="Q33" s="280">
        <v>1.9000000000000001E-4</v>
      </c>
      <c r="R33" s="280">
        <f t="shared" si="2"/>
        <v>8.7400000000000012E-3</v>
      </c>
      <c r="S33" s="280">
        <v>0</v>
      </c>
      <c r="T33" s="281">
        <f t="shared" si="3"/>
        <v>0</v>
      </c>
      <c r="AR33" s="282" t="s">
        <v>1647</v>
      </c>
      <c r="AT33" s="282" t="s">
        <v>1642</v>
      </c>
      <c r="AU33" s="282" t="s">
        <v>1636</v>
      </c>
      <c r="AY33" s="253" t="s">
        <v>1638</v>
      </c>
      <c r="BE33" s="283">
        <f t="shared" si="4"/>
        <v>0</v>
      </c>
      <c r="BF33" s="283">
        <f t="shared" si="5"/>
        <v>0</v>
      </c>
      <c r="BG33" s="283">
        <f t="shared" si="6"/>
        <v>0</v>
      </c>
      <c r="BH33" s="283">
        <f t="shared" si="7"/>
        <v>0</v>
      </c>
      <c r="BI33" s="283">
        <f t="shared" si="8"/>
        <v>0</v>
      </c>
      <c r="BJ33" s="253" t="s">
        <v>1636</v>
      </c>
      <c r="BK33" s="283">
        <f t="shared" si="9"/>
        <v>0</v>
      </c>
      <c r="BL33" s="253" t="s">
        <v>1647</v>
      </c>
      <c r="BM33" s="282" t="s">
        <v>2748</v>
      </c>
    </row>
    <row r="34" spans="1:65" s="254" customFormat="1" ht="16.5" customHeight="1">
      <c r="A34" s="295"/>
      <c r="B34" s="298"/>
      <c r="C34" s="321">
        <v>6</v>
      </c>
      <c r="D34" s="321" t="s">
        <v>1642</v>
      </c>
      <c r="E34" s="322" t="s">
        <v>1649</v>
      </c>
      <c r="F34" s="323" t="s">
        <v>1692</v>
      </c>
      <c r="G34" s="324" t="s">
        <v>18</v>
      </c>
      <c r="H34" s="325">
        <v>1</v>
      </c>
      <c r="I34" s="65"/>
      <c r="J34" s="346">
        <f t="shared" si="0"/>
        <v>0</v>
      </c>
      <c r="K34" s="347" t="s">
        <v>1651</v>
      </c>
      <c r="L34" s="64"/>
      <c r="M34" s="278"/>
      <c r="N34" s="279" t="s">
        <v>1646</v>
      </c>
      <c r="O34" s="280">
        <v>0</v>
      </c>
      <c r="P34" s="280">
        <f t="shared" si="1"/>
        <v>0</v>
      </c>
      <c r="Q34" s="280">
        <v>0</v>
      </c>
      <c r="R34" s="280">
        <f t="shared" si="2"/>
        <v>0</v>
      </c>
      <c r="S34" s="280">
        <v>0</v>
      </c>
      <c r="T34" s="281">
        <f t="shared" si="3"/>
        <v>0</v>
      </c>
      <c r="AR34" s="282" t="s">
        <v>1647</v>
      </c>
      <c r="AT34" s="282" t="s">
        <v>1642</v>
      </c>
      <c r="AU34" s="282" t="s">
        <v>1636</v>
      </c>
      <c r="AY34" s="253" t="s">
        <v>1638</v>
      </c>
      <c r="BE34" s="283">
        <f t="shared" si="4"/>
        <v>0</v>
      </c>
      <c r="BF34" s="283">
        <f t="shared" si="5"/>
        <v>0</v>
      </c>
      <c r="BG34" s="283">
        <f t="shared" si="6"/>
        <v>0</v>
      </c>
      <c r="BH34" s="283">
        <f t="shared" si="7"/>
        <v>0</v>
      </c>
      <c r="BI34" s="283">
        <f t="shared" si="8"/>
        <v>0</v>
      </c>
      <c r="BJ34" s="253" t="s">
        <v>1636</v>
      </c>
      <c r="BK34" s="283">
        <f t="shared" si="9"/>
        <v>0</v>
      </c>
      <c r="BL34" s="253" t="s">
        <v>1647</v>
      </c>
      <c r="BM34" s="282" t="s">
        <v>2747</v>
      </c>
    </row>
    <row r="35" spans="1:65" s="254" customFormat="1" ht="16.5" customHeight="1">
      <c r="A35" s="295"/>
      <c r="B35" s="298"/>
      <c r="C35" s="321">
        <v>7</v>
      </c>
      <c r="D35" s="321" t="s">
        <v>1642</v>
      </c>
      <c r="E35" s="322" t="s">
        <v>2746</v>
      </c>
      <c r="F35" s="323" t="s">
        <v>2745</v>
      </c>
      <c r="G35" s="324" t="s">
        <v>4</v>
      </c>
      <c r="H35" s="325">
        <v>4.3999999999999997E-2</v>
      </c>
      <c r="I35" s="65"/>
      <c r="J35" s="346">
        <f t="shared" si="0"/>
        <v>0</v>
      </c>
      <c r="K35" s="347" t="s">
        <v>1645</v>
      </c>
      <c r="L35" s="64"/>
      <c r="M35" s="278"/>
      <c r="N35" s="279" t="s">
        <v>1646</v>
      </c>
      <c r="O35" s="280">
        <v>1.831</v>
      </c>
      <c r="P35" s="280">
        <f t="shared" si="1"/>
        <v>8.0563999999999997E-2</v>
      </c>
      <c r="Q35" s="280">
        <v>0</v>
      </c>
      <c r="R35" s="280">
        <f t="shared" si="2"/>
        <v>0</v>
      </c>
      <c r="S35" s="280">
        <v>0</v>
      </c>
      <c r="T35" s="281">
        <f t="shared" si="3"/>
        <v>0</v>
      </c>
      <c r="AR35" s="282" t="s">
        <v>1647</v>
      </c>
      <c r="AT35" s="282" t="s">
        <v>1642</v>
      </c>
      <c r="AU35" s="282" t="s">
        <v>1636</v>
      </c>
      <c r="AY35" s="253" t="s">
        <v>1638</v>
      </c>
      <c r="BE35" s="283">
        <f t="shared" si="4"/>
        <v>0</v>
      </c>
      <c r="BF35" s="283">
        <f t="shared" si="5"/>
        <v>0</v>
      </c>
      <c r="BG35" s="283">
        <f t="shared" si="6"/>
        <v>0</v>
      </c>
      <c r="BH35" s="283">
        <f t="shared" si="7"/>
        <v>0</v>
      </c>
      <c r="BI35" s="283">
        <f t="shared" si="8"/>
        <v>0</v>
      </c>
      <c r="BJ35" s="253" t="s">
        <v>1636</v>
      </c>
      <c r="BK35" s="283">
        <f t="shared" si="9"/>
        <v>0</v>
      </c>
      <c r="BL35" s="253" t="s">
        <v>1647</v>
      </c>
      <c r="BM35" s="282" t="s">
        <v>2744</v>
      </c>
    </row>
    <row r="36" spans="1:65" s="271" customFormat="1" ht="22.9" customHeight="1">
      <c r="A36" s="316"/>
      <c r="B36" s="317"/>
      <c r="C36" s="316"/>
      <c r="D36" s="318" t="s">
        <v>1633</v>
      </c>
      <c r="E36" s="320" t="s">
        <v>1700</v>
      </c>
      <c r="F36" s="320" t="s">
        <v>1701</v>
      </c>
      <c r="G36" s="316"/>
      <c r="H36" s="316"/>
      <c r="J36" s="345">
        <f>BK36</f>
        <v>0</v>
      </c>
      <c r="K36" s="344"/>
      <c r="L36" s="270"/>
      <c r="M36" s="273"/>
      <c r="P36" s="274">
        <f>SUM(P37:P39)</f>
        <v>0.51609300000000002</v>
      </c>
      <c r="R36" s="274">
        <f>SUM(R37:R39)</f>
        <v>6.8000000000000005E-4</v>
      </c>
      <c r="T36" s="275">
        <f>SUM(T37:T39)</f>
        <v>0</v>
      </c>
      <c r="AR36" s="272" t="s">
        <v>1636</v>
      </c>
      <c r="AT36" s="276" t="s">
        <v>1633</v>
      </c>
      <c r="AU36" s="276" t="s">
        <v>1641</v>
      </c>
      <c r="AY36" s="272" t="s">
        <v>1638</v>
      </c>
      <c r="BK36" s="277">
        <f>SUM(BK37:BK39)</f>
        <v>0</v>
      </c>
    </row>
    <row r="37" spans="1:65" s="254" customFormat="1" ht="24" customHeight="1">
      <c r="A37" s="295"/>
      <c r="B37" s="298"/>
      <c r="C37" s="321">
        <v>8</v>
      </c>
      <c r="D37" s="321" t="s">
        <v>1642</v>
      </c>
      <c r="E37" s="322" t="s">
        <v>1708</v>
      </c>
      <c r="F37" s="323" t="s">
        <v>2743</v>
      </c>
      <c r="G37" s="324" t="s">
        <v>18</v>
      </c>
      <c r="H37" s="325">
        <v>1</v>
      </c>
      <c r="I37" s="65"/>
      <c r="J37" s="346">
        <f>ROUND(I37*H37,2)</f>
        <v>0</v>
      </c>
      <c r="K37" s="347" t="s">
        <v>1651</v>
      </c>
      <c r="L37" s="64"/>
      <c r="M37" s="278"/>
      <c r="N37" s="279" t="s">
        <v>1646</v>
      </c>
      <c r="O37" s="280">
        <v>0</v>
      </c>
      <c r="P37" s="280">
        <f>O37*H37</f>
        <v>0</v>
      </c>
      <c r="Q37" s="280">
        <v>0</v>
      </c>
      <c r="R37" s="280">
        <f>Q37*H37</f>
        <v>0</v>
      </c>
      <c r="S37" s="280">
        <v>0</v>
      </c>
      <c r="T37" s="281">
        <f>S37*H37</f>
        <v>0</v>
      </c>
      <c r="AR37" s="282" t="s">
        <v>1647</v>
      </c>
      <c r="AT37" s="282" t="s">
        <v>1642</v>
      </c>
      <c r="AU37" s="282" t="s">
        <v>1636</v>
      </c>
      <c r="AY37" s="253" t="s">
        <v>1638</v>
      </c>
      <c r="BE37" s="283">
        <f>IF(N37="základní",J37,0)</f>
        <v>0</v>
      </c>
      <c r="BF37" s="283">
        <f>IF(N37="snížená",J37,0)</f>
        <v>0</v>
      </c>
      <c r="BG37" s="283">
        <f>IF(N37="zákl. přenesená",J37,0)</f>
        <v>0</v>
      </c>
      <c r="BH37" s="283">
        <f>IF(N37="sníž. přenesená",J37,0)</f>
        <v>0</v>
      </c>
      <c r="BI37" s="283">
        <f>IF(N37="nulová",J37,0)</f>
        <v>0</v>
      </c>
      <c r="BJ37" s="253" t="s">
        <v>1636</v>
      </c>
      <c r="BK37" s="283">
        <f>ROUND(I37*H37,2)</f>
        <v>0</v>
      </c>
      <c r="BL37" s="253" t="s">
        <v>1647</v>
      </c>
      <c r="BM37" s="282" t="s">
        <v>2742</v>
      </c>
    </row>
    <row r="38" spans="1:65" s="254" customFormat="1" ht="16.5" customHeight="1">
      <c r="A38" s="295"/>
      <c r="B38" s="298"/>
      <c r="C38" s="321">
        <v>9</v>
      </c>
      <c r="D38" s="321" t="s">
        <v>1642</v>
      </c>
      <c r="E38" s="322" t="s">
        <v>1754</v>
      </c>
      <c r="F38" s="323" t="s">
        <v>1755</v>
      </c>
      <c r="G38" s="324" t="s">
        <v>22</v>
      </c>
      <c r="H38" s="325">
        <v>1</v>
      </c>
      <c r="I38" s="65"/>
      <c r="J38" s="346">
        <f>ROUND(I38*H38,2)</f>
        <v>0</v>
      </c>
      <c r="K38" s="347" t="s">
        <v>1645</v>
      </c>
      <c r="L38" s="64"/>
      <c r="M38" s="278"/>
      <c r="N38" s="279" t="s">
        <v>1646</v>
      </c>
      <c r="O38" s="280">
        <v>0.51200000000000001</v>
      </c>
      <c r="P38" s="280">
        <f>O38*H38</f>
        <v>0.51200000000000001</v>
      </c>
      <c r="Q38" s="280">
        <v>6.8000000000000005E-4</v>
      </c>
      <c r="R38" s="280">
        <f>Q38*H38</f>
        <v>6.8000000000000005E-4</v>
      </c>
      <c r="S38" s="280">
        <v>0</v>
      </c>
      <c r="T38" s="281">
        <f>S38*H38</f>
        <v>0</v>
      </c>
      <c r="AR38" s="282" t="s">
        <v>1647</v>
      </c>
      <c r="AT38" s="282" t="s">
        <v>1642</v>
      </c>
      <c r="AU38" s="282" t="s">
        <v>1636</v>
      </c>
      <c r="AY38" s="253" t="s">
        <v>1638</v>
      </c>
      <c r="BE38" s="283">
        <f>IF(N38="základní",J38,0)</f>
        <v>0</v>
      </c>
      <c r="BF38" s="283">
        <f>IF(N38="snížená",J38,0)</f>
        <v>0</v>
      </c>
      <c r="BG38" s="283">
        <f>IF(N38="zákl. přenesená",J38,0)</f>
        <v>0</v>
      </c>
      <c r="BH38" s="283">
        <f>IF(N38="sníž. přenesená",J38,0)</f>
        <v>0</v>
      </c>
      <c r="BI38" s="283">
        <f>IF(N38="nulová",J38,0)</f>
        <v>0</v>
      </c>
      <c r="BJ38" s="253" t="s">
        <v>1636</v>
      </c>
      <c r="BK38" s="283">
        <f>ROUND(I38*H38,2)</f>
        <v>0</v>
      </c>
      <c r="BL38" s="253" t="s">
        <v>1647</v>
      </c>
      <c r="BM38" s="282" t="s">
        <v>2741</v>
      </c>
    </row>
    <row r="39" spans="1:65" s="254" customFormat="1" ht="16.5" customHeight="1">
      <c r="A39" s="295"/>
      <c r="B39" s="298"/>
      <c r="C39" s="321">
        <v>10</v>
      </c>
      <c r="D39" s="321" t="s">
        <v>1642</v>
      </c>
      <c r="E39" s="322" t="s">
        <v>2740</v>
      </c>
      <c r="F39" s="323" t="s">
        <v>2739</v>
      </c>
      <c r="G39" s="324" t="s">
        <v>4</v>
      </c>
      <c r="H39" s="325">
        <v>1E-3</v>
      </c>
      <c r="I39" s="65"/>
      <c r="J39" s="346">
        <f>ROUND(I39*H39,2)</f>
        <v>0</v>
      </c>
      <c r="K39" s="347" t="s">
        <v>1645</v>
      </c>
      <c r="L39" s="64"/>
      <c r="M39" s="278"/>
      <c r="N39" s="279" t="s">
        <v>1646</v>
      </c>
      <c r="O39" s="280">
        <v>4.093</v>
      </c>
      <c r="P39" s="280">
        <f>O39*H39</f>
        <v>4.0930000000000003E-3</v>
      </c>
      <c r="Q39" s="280">
        <v>0</v>
      </c>
      <c r="R39" s="280">
        <f>Q39*H39</f>
        <v>0</v>
      </c>
      <c r="S39" s="280">
        <v>0</v>
      </c>
      <c r="T39" s="281">
        <f>S39*H39</f>
        <v>0</v>
      </c>
      <c r="AR39" s="282" t="s">
        <v>1647</v>
      </c>
      <c r="AT39" s="282" t="s">
        <v>1642</v>
      </c>
      <c r="AU39" s="282" t="s">
        <v>1636</v>
      </c>
      <c r="AY39" s="253" t="s">
        <v>1638</v>
      </c>
      <c r="BE39" s="283">
        <f>IF(N39="základní",J39,0)</f>
        <v>0</v>
      </c>
      <c r="BF39" s="283">
        <f>IF(N39="snížená",J39,0)</f>
        <v>0</v>
      </c>
      <c r="BG39" s="283">
        <f>IF(N39="zákl. přenesená",J39,0)</f>
        <v>0</v>
      </c>
      <c r="BH39" s="283">
        <f>IF(N39="sníž. přenesená",J39,0)</f>
        <v>0</v>
      </c>
      <c r="BI39" s="283">
        <f>IF(N39="nulová",J39,0)</f>
        <v>0</v>
      </c>
      <c r="BJ39" s="253" t="s">
        <v>1636</v>
      </c>
      <c r="BK39" s="283">
        <f>ROUND(I39*H39,2)</f>
        <v>0</v>
      </c>
      <c r="BL39" s="253" t="s">
        <v>1647</v>
      </c>
      <c r="BM39" s="282" t="s">
        <v>2738</v>
      </c>
    </row>
    <row r="40" spans="1:65" s="271" customFormat="1" ht="22.9" customHeight="1">
      <c r="A40" s="316"/>
      <c r="B40" s="317"/>
      <c r="C40" s="316"/>
      <c r="D40" s="318" t="s">
        <v>1633</v>
      </c>
      <c r="E40" s="320" t="s">
        <v>1775</v>
      </c>
      <c r="F40" s="320" t="s">
        <v>1776</v>
      </c>
      <c r="G40" s="316"/>
      <c r="H40" s="316"/>
      <c r="J40" s="345">
        <f>BK40</f>
        <v>0</v>
      </c>
      <c r="K40" s="344"/>
      <c r="L40" s="270"/>
      <c r="M40" s="273"/>
      <c r="P40" s="274">
        <f>SUM(P41:P47)</f>
        <v>37.420216000000003</v>
      </c>
      <c r="R40" s="274">
        <f>SUM(R41:R47)</f>
        <v>0.13777999999999999</v>
      </c>
      <c r="T40" s="275">
        <f>SUM(T41:T47)</f>
        <v>0</v>
      </c>
      <c r="AR40" s="272" t="s">
        <v>1636</v>
      </c>
      <c r="AT40" s="276" t="s">
        <v>1633</v>
      </c>
      <c r="AU40" s="276" t="s">
        <v>1641</v>
      </c>
      <c r="AY40" s="272" t="s">
        <v>1638</v>
      </c>
      <c r="BK40" s="277">
        <f>SUM(BK41:BK47)</f>
        <v>0</v>
      </c>
    </row>
    <row r="41" spans="1:65" s="254" customFormat="1" ht="16.5" customHeight="1">
      <c r="A41" s="295"/>
      <c r="B41" s="298"/>
      <c r="C41" s="321">
        <v>11</v>
      </c>
      <c r="D41" s="321" t="s">
        <v>1642</v>
      </c>
      <c r="E41" s="322" t="s">
        <v>1795</v>
      </c>
      <c r="F41" s="323" t="s">
        <v>1796</v>
      </c>
      <c r="G41" s="324" t="s">
        <v>3</v>
      </c>
      <c r="H41" s="325">
        <v>6</v>
      </c>
      <c r="I41" s="65"/>
      <c r="J41" s="346">
        <f t="shared" ref="J41:J47" si="10">ROUND(I41*H41,2)</f>
        <v>0</v>
      </c>
      <c r="K41" s="347" t="s">
        <v>1645</v>
      </c>
      <c r="L41" s="64"/>
      <c r="M41" s="278"/>
      <c r="N41" s="279" t="s">
        <v>1646</v>
      </c>
      <c r="O41" s="280">
        <v>0.438</v>
      </c>
      <c r="P41" s="280">
        <f t="shared" ref="P41:P47" si="11">O41*H41</f>
        <v>2.6280000000000001</v>
      </c>
      <c r="Q41" s="280">
        <v>1.2899999999999999E-3</v>
      </c>
      <c r="R41" s="280">
        <f t="shared" ref="R41:R47" si="12">Q41*H41</f>
        <v>7.7399999999999995E-3</v>
      </c>
      <c r="S41" s="280">
        <v>0</v>
      </c>
      <c r="T41" s="281">
        <f t="shared" ref="T41:T47" si="13">S41*H41</f>
        <v>0</v>
      </c>
      <c r="AR41" s="282" t="s">
        <v>1647</v>
      </c>
      <c r="AT41" s="282" t="s">
        <v>1642</v>
      </c>
      <c r="AU41" s="282" t="s">
        <v>1636</v>
      </c>
      <c r="AY41" s="253" t="s">
        <v>1638</v>
      </c>
      <c r="BE41" s="283">
        <f t="shared" ref="BE41:BE47" si="14">IF(N41="základní",J41,0)</f>
        <v>0</v>
      </c>
      <c r="BF41" s="283">
        <f t="shared" ref="BF41:BF47" si="15">IF(N41="snížená",J41,0)</f>
        <v>0</v>
      </c>
      <c r="BG41" s="283">
        <f t="shared" ref="BG41:BG47" si="16">IF(N41="zákl. přenesená",J41,0)</f>
        <v>0</v>
      </c>
      <c r="BH41" s="283">
        <f t="shared" ref="BH41:BH47" si="17">IF(N41="sníž. přenesená",J41,0)</f>
        <v>0</v>
      </c>
      <c r="BI41" s="283">
        <f t="shared" ref="BI41:BI47" si="18">IF(N41="nulová",J41,0)</f>
        <v>0</v>
      </c>
      <c r="BJ41" s="253" t="s">
        <v>1636</v>
      </c>
      <c r="BK41" s="283">
        <f t="shared" ref="BK41:BK47" si="19">ROUND(I41*H41,2)</f>
        <v>0</v>
      </c>
      <c r="BL41" s="253" t="s">
        <v>1647</v>
      </c>
      <c r="BM41" s="282" t="s">
        <v>2737</v>
      </c>
    </row>
    <row r="42" spans="1:65" s="254" customFormat="1" ht="16.5" customHeight="1">
      <c r="A42" s="295"/>
      <c r="B42" s="298"/>
      <c r="C42" s="321">
        <v>12</v>
      </c>
      <c r="D42" s="321" t="s">
        <v>1642</v>
      </c>
      <c r="E42" s="322" t="s">
        <v>2736</v>
      </c>
      <c r="F42" s="323" t="s">
        <v>2735</v>
      </c>
      <c r="G42" s="324" t="s">
        <v>3</v>
      </c>
      <c r="H42" s="325">
        <v>66</v>
      </c>
      <c r="I42" s="65"/>
      <c r="J42" s="346">
        <f t="shared" si="10"/>
        <v>0</v>
      </c>
      <c r="K42" s="347" t="s">
        <v>1645</v>
      </c>
      <c r="L42" s="64"/>
      <c r="M42" s="278"/>
      <c r="N42" s="279" t="s">
        <v>1646</v>
      </c>
      <c r="O42" s="280">
        <v>0.46100000000000002</v>
      </c>
      <c r="P42" s="280">
        <f t="shared" si="11"/>
        <v>30.426000000000002</v>
      </c>
      <c r="Q42" s="280">
        <v>1.97E-3</v>
      </c>
      <c r="R42" s="280">
        <f t="shared" si="12"/>
        <v>0.13002</v>
      </c>
      <c r="S42" s="280">
        <v>0</v>
      </c>
      <c r="T42" s="281">
        <f t="shared" si="13"/>
        <v>0</v>
      </c>
      <c r="AR42" s="282" t="s">
        <v>1647</v>
      </c>
      <c r="AT42" s="282" t="s">
        <v>1642</v>
      </c>
      <c r="AU42" s="282" t="s">
        <v>1636</v>
      </c>
      <c r="AY42" s="253" t="s">
        <v>1638</v>
      </c>
      <c r="BE42" s="283">
        <f t="shared" si="14"/>
        <v>0</v>
      </c>
      <c r="BF42" s="283">
        <f t="shared" si="15"/>
        <v>0</v>
      </c>
      <c r="BG42" s="283">
        <f t="shared" si="16"/>
        <v>0</v>
      </c>
      <c r="BH42" s="283">
        <f t="shared" si="17"/>
        <v>0</v>
      </c>
      <c r="BI42" s="283">
        <f t="shared" si="18"/>
        <v>0</v>
      </c>
      <c r="BJ42" s="253" t="s">
        <v>1636</v>
      </c>
      <c r="BK42" s="283">
        <f t="shared" si="19"/>
        <v>0</v>
      </c>
      <c r="BL42" s="253" t="s">
        <v>1647</v>
      </c>
      <c r="BM42" s="282" t="s">
        <v>2734</v>
      </c>
    </row>
    <row r="43" spans="1:65" s="254" customFormat="1" ht="16.5" customHeight="1">
      <c r="A43" s="295"/>
      <c r="B43" s="298"/>
      <c r="C43" s="321">
        <v>13</v>
      </c>
      <c r="D43" s="321" t="s">
        <v>1642</v>
      </c>
      <c r="E43" s="322" t="s">
        <v>1810</v>
      </c>
      <c r="F43" s="323" t="s">
        <v>1811</v>
      </c>
      <c r="G43" s="324" t="s">
        <v>3</v>
      </c>
      <c r="H43" s="325">
        <v>6</v>
      </c>
      <c r="I43" s="65"/>
      <c r="J43" s="346">
        <f t="shared" si="10"/>
        <v>0</v>
      </c>
      <c r="K43" s="347" t="s">
        <v>1645</v>
      </c>
      <c r="L43" s="64"/>
      <c r="M43" s="278"/>
      <c r="N43" s="279" t="s">
        <v>1646</v>
      </c>
      <c r="O43" s="280">
        <v>3.7999999999999999E-2</v>
      </c>
      <c r="P43" s="280">
        <f t="shared" si="11"/>
        <v>0.22799999999999998</v>
      </c>
      <c r="Q43" s="280">
        <v>0</v>
      </c>
      <c r="R43" s="280">
        <f t="shared" si="12"/>
        <v>0</v>
      </c>
      <c r="S43" s="280">
        <v>0</v>
      </c>
      <c r="T43" s="281">
        <f t="shared" si="13"/>
        <v>0</v>
      </c>
      <c r="AR43" s="282" t="s">
        <v>1647</v>
      </c>
      <c r="AT43" s="282" t="s">
        <v>1642</v>
      </c>
      <c r="AU43" s="282" t="s">
        <v>1636</v>
      </c>
      <c r="AY43" s="253" t="s">
        <v>1638</v>
      </c>
      <c r="BE43" s="283">
        <f t="shared" si="14"/>
        <v>0</v>
      </c>
      <c r="BF43" s="283">
        <f t="shared" si="15"/>
        <v>0</v>
      </c>
      <c r="BG43" s="283">
        <f t="shared" si="16"/>
        <v>0</v>
      </c>
      <c r="BH43" s="283">
        <f t="shared" si="17"/>
        <v>0</v>
      </c>
      <c r="BI43" s="283">
        <f t="shared" si="18"/>
        <v>0</v>
      </c>
      <c r="BJ43" s="253" t="s">
        <v>1636</v>
      </c>
      <c r="BK43" s="283">
        <f t="shared" si="19"/>
        <v>0</v>
      </c>
      <c r="BL43" s="253" t="s">
        <v>1647</v>
      </c>
      <c r="BM43" s="282" t="s">
        <v>2733</v>
      </c>
    </row>
    <row r="44" spans="1:65" s="254" customFormat="1" ht="16.5" customHeight="1">
      <c r="A44" s="295"/>
      <c r="B44" s="298"/>
      <c r="C44" s="321">
        <v>14</v>
      </c>
      <c r="D44" s="321" t="s">
        <v>1642</v>
      </c>
      <c r="E44" s="322" t="s">
        <v>1813</v>
      </c>
      <c r="F44" s="323" t="s">
        <v>1814</v>
      </c>
      <c r="G44" s="324" t="s">
        <v>3</v>
      </c>
      <c r="H44" s="325">
        <v>66</v>
      </c>
      <c r="I44" s="65"/>
      <c r="J44" s="346">
        <f t="shared" si="10"/>
        <v>0</v>
      </c>
      <c r="K44" s="347" t="s">
        <v>1645</v>
      </c>
      <c r="L44" s="64"/>
      <c r="M44" s="278"/>
      <c r="N44" s="279" t="s">
        <v>1646</v>
      </c>
      <c r="O44" s="280">
        <v>4.5999999999999999E-2</v>
      </c>
      <c r="P44" s="280">
        <f t="shared" si="11"/>
        <v>3.036</v>
      </c>
      <c r="Q44" s="280">
        <v>0</v>
      </c>
      <c r="R44" s="280">
        <f t="shared" si="12"/>
        <v>0</v>
      </c>
      <c r="S44" s="280">
        <v>0</v>
      </c>
      <c r="T44" s="281">
        <f t="shared" si="13"/>
        <v>0</v>
      </c>
      <c r="AR44" s="282" t="s">
        <v>1647</v>
      </c>
      <c r="AT44" s="282" t="s">
        <v>1642</v>
      </c>
      <c r="AU44" s="282" t="s">
        <v>1636</v>
      </c>
      <c r="AY44" s="253" t="s">
        <v>1638</v>
      </c>
      <c r="BE44" s="283">
        <f t="shared" si="14"/>
        <v>0</v>
      </c>
      <c r="BF44" s="283">
        <f t="shared" si="15"/>
        <v>0</v>
      </c>
      <c r="BG44" s="283">
        <f t="shared" si="16"/>
        <v>0</v>
      </c>
      <c r="BH44" s="283">
        <f t="shared" si="17"/>
        <v>0</v>
      </c>
      <c r="BI44" s="283">
        <f t="shared" si="18"/>
        <v>0</v>
      </c>
      <c r="BJ44" s="253" t="s">
        <v>1636</v>
      </c>
      <c r="BK44" s="283">
        <f t="shared" si="19"/>
        <v>0</v>
      </c>
      <c r="BL44" s="253" t="s">
        <v>1647</v>
      </c>
      <c r="BM44" s="282" t="s">
        <v>2732</v>
      </c>
    </row>
    <row r="45" spans="1:65" s="254" customFormat="1" ht="16.5" customHeight="1">
      <c r="A45" s="295"/>
      <c r="B45" s="298"/>
      <c r="C45" s="321">
        <v>15</v>
      </c>
      <c r="D45" s="321" t="s">
        <v>1642</v>
      </c>
      <c r="E45" s="322" t="s">
        <v>1819</v>
      </c>
      <c r="F45" s="323" t="s">
        <v>1820</v>
      </c>
      <c r="G45" s="324" t="s">
        <v>18</v>
      </c>
      <c r="H45" s="325">
        <v>4</v>
      </c>
      <c r="I45" s="65"/>
      <c r="J45" s="346">
        <f t="shared" si="10"/>
        <v>0</v>
      </c>
      <c r="K45" s="347" t="s">
        <v>1651</v>
      </c>
      <c r="L45" s="64"/>
      <c r="M45" s="278"/>
      <c r="N45" s="279" t="s">
        <v>1646</v>
      </c>
      <c r="O45" s="280">
        <v>0</v>
      </c>
      <c r="P45" s="280">
        <f t="shared" si="11"/>
        <v>0</v>
      </c>
      <c r="Q45" s="280">
        <v>0</v>
      </c>
      <c r="R45" s="280">
        <f t="shared" si="12"/>
        <v>0</v>
      </c>
      <c r="S45" s="280">
        <v>0</v>
      </c>
      <c r="T45" s="281">
        <f t="shared" si="13"/>
        <v>0</v>
      </c>
      <c r="AR45" s="282" t="s">
        <v>1647</v>
      </c>
      <c r="AT45" s="282" t="s">
        <v>1642</v>
      </c>
      <c r="AU45" s="282" t="s">
        <v>1636</v>
      </c>
      <c r="AY45" s="253" t="s">
        <v>1638</v>
      </c>
      <c r="BE45" s="283">
        <f t="shared" si="14"/>
        <v>0</v>
      </c>
      <c r="BF45" s="283">
        <f t="shared" si="15"/>
        <v>0</v>
      </c>
      <c r="BG45" s="283">
        <f t="shared" si="16"/>
        <v>0</v>
      </c>
      <c r="BH45" s="283">
        <f t="shared" si="17"/>
        <v>0</v>
      </c>
      <c r="BI45" s="283">
        <f t="shared" si="18"/>
        <v>0</v>
      </c>
      <c r="BJ45" s="253" t="s">
        <v>1636</v>
      </c>
      <c r="BK45" s="283">
        <f t="shared" si="19"/>
        <v>0</v>
      </c>
      <c r="BL45" s="253" t="s">
        <v>1647</v>
      </c>
      <c r="BM45" s="282" t="s">
        <v>2731</v>
      </c>
    </row>
    <row r="46" spans="1:65" s="254" customFormat="1" ht="16.5" customHeight="1">
      <c r="A46" s="295"/>
      <c r="B46" s="298"/>
      <c r="C46" s="321">
        <v>16</v>
      </c>
      <c r="D46" s="321" t="s">
        <v>1642</v>
      </c>
      <c r="E46" s="322" t="s">
        <v>1807</v>
      </c>
      <c r="F46" s="323" t="s">
        <v>1808</v>
      </c>
      <c r="G46" s="324" t="s">
        <v>18</v>
      </c>
      <c r="H46" s="325">
        <v>2</v>
      </c>
      <c r="I46" s="65"/>
      <c r="J46" s="346">
        <f t="shared" si="10"/>
        <v>0</v>
      </c>
      <c r="K46" s="347" t="s">
        <v>1645</v>
      </c>
      <c r="L46" s="64"/>
      <c r="M46" s="278"/>
      <c r="N46" s="279" t="s">
        <v>1646</v>
      </c>
      <c r="O46" s="280">
        <v>0.33500000000000002</v>
      </c>
      <c r="P46" s="280">
        <f t="shared" si="11"/>
        <v>0.67</v>
      </c>
      <c r="Q46" s="280">
        <v>1.0000000000000001E-5</v>
      </c>
      <c r="R46" s="280">
        <f t="shared" si="12"/>
        <v>2.0000000000000002E-5</v>
      </c>
      <c r="S46" s="280">
        <v>0</v>
      </c>
      <c r="T46" s="281">
        <f t="shared" si="13"/>
        <v>0</v>
      </c>
      <c r="AR46" s="282" t="s">
        <v>1647</v>
      </c>
      <c r="AT46" s="282" t="s">
        <v>1642</v>
      </c>
      <c r="AU46" s="282" t="s">
        <v>1636</v>
      </c>
      <c r="AY46" s="253" t="s">
        <v>1638</v>
      </c>
      <c r="BE46" s="283">
        <f t="shared" si="14"/>
        <v>0</v>
      </c>
      <c r="BF46" s="283">
        <f t="shared" si="15"/>
        <v>0</v>
      </c>
      <c r="BG46" s="283">
        <f t="shared" si="16"/>
        <v>0</v>
      </c>
      <c r="BH46" s="283">
        <f t="shared" si="17"/>
        <v>0</v>
      </c>
      <c r="BI46" s="283">
        <f t="shared" si="18"/>
        <v>0</v>
      </c>
      <c r="BJ46" s="253" t="s">
        <v>1636</v>
      </c>
      <c r="BK46" s="283">
        <f t="shared" si="19"/>
        <v>0</v>
      </c>
      <c r="BL46" s="253" t="s">
        <v>1647</v>
      </c>
      <c r="BM46" s="282" t="s">
        <v>2730</v>
      </c>
    </row>
    <row r="47" spans="1:65" s="254" customFormat="1" ht="16.5" customHeight="1">
      <c r="A47" s="295"/>
      <c r="B47" s="298"/>
      <c r="C47" s="321">
        <v>17</v>
      </c>
      <c r="D47" s="321" t="s">
        <v>1642</v>
      </c>
      <c r="E47" s="322" t="s">
        <v>2729</v>
      </c>
      <c r="F47" s="323" t="s">
        <v>2728</v>
      </c>
      <c r="G47" s="324" t="s">
        <v>4</v>
      </c>
      <c r="H47" s="325">
        <v>0.13800000000000001</v>
      </c>
      <c r="I47" s="65"/>
      <c r="J47" s="346">
        <f t="shared" si="10"/>
        <v>0</v>
      </c>
      <c r="K47" s="347" t="s">
        <v>1645</v>
      </c>
      <c r="L47" s="64"/>
      <c r="M47" s="278"/>
      <c r="N47" s="279" t="s">
        <v>1646</v>
      </c>
      <c r="O47" s="280">
        <v>3.1320000000000001</v>
      </c>
      <c r="P47" s="280">
        <f t="shared" si="11"/>
        <v>0.43221600000000004</v>
      </c>
      <c r="Q47" s="280">
        <v>0</v>
      </c>
      <c r="R47" s="280">
        <f t="shared" si="12"/>
        <v>0</v>
      </c>
      <c r="S47" s="280">
        <v>0</v>
      </c>
      <c r="T47" s="281">
        <f t="shared" si="13"/>
        <v>0</v>
      </c>
      <c r="AR47" s="282" t="s">
        <v>1647</v>
      </c>
      <c r="AT47" s="282" t="s">
        <v>1642</v>
      </c>
      <c r="AU47" s="282" t="s">
        <v>1636</v>
      </c>
      <c r="AY47" s="253" t="s">
        <v>1638</v>
      </c>
      <c r="BE47" s="283">
        <f t="shared" si="14"/>
        <v>0</v>
      </c>
      <c r="BF47" s="283">
        <f t="shared" si="15"/>
        <v>0</v>
      </c>
      <c r="BG47" s="283">
        <f t="shared" si="16"/>
        <v>0</v>
      </c>
      <c r="BH47" s="283">
        <f t="shared" si="17"/>
        <v>0</v>
      </c>
      <c r="BI47" s="283">
        <f t="shared" si="18"/>
        <v>0</v>
      </c>
      <c r="BJ47" s="253" t="s">
        <v>1636</v>
      </c>
      <c r="BK47" s="283">
        <f t="shared" si="19"/>
        <v>0</v>
      </c>
      <c r="BL47" s="253" t="s">
        <v>1647</v>
      </c>
      <c r="BM47" s="282" t="s">
        <v>2727</v>
      </c>
    </row>
    <row r="48" spans="1:65" s="271" customFormat="1" ht="22.9" customHeight="1">
      <c r="A48" s="316"/>
      <c r="B48" s="317"/>
      <c r="C48" s="316"/>
      <c r="D48" s="318" t="s">
        <v>1633</v>
      </c>
      <c r="E48" s="320" t="s">
        <v>1825</v>
      </c>
      <c r="F48" s="320" t="s">
        <v>1826</v>
      </c>
      <c r="G48" s="316"/>
      <c r="H48" s="316"/>
      <c r="J48" s="345">
        <f>BK48</f>
        <v>0</v>
      </c>
      <c r="K48" s="344"/>
      <c r="L48" s="270"/>
      <c r="M48" s="273"/>
      <c r="P48" s="274">
        <f>SUM(P49:P68)</f>
        <v>7.7527840000000001</v>
      </c>
      <c r="R48" s="274">
        <f>SUM(R49:R68)</f>
        <v>1.1839999999999998E-2</v>
      </c>
      <c r="T48" s="275">
        <f>SUM(T49:T68)</f>
        <v>0</v>
      </c>
      <c r="AR48" s="272" t="s">
        <v>1636</v>
      </c>
      <c r="AT48" s="276" t="s">
        <v>1633</v>
      </c>
      <c r="AU48" s="276" t="s">
        <v>1641</v>
      </c>
      <c r="AY48" s="272" t="s">
        <v>1638</v>
      </c>
      <c r="BK48" s="277">
        <f>SUM(BK49:BK68)</f>
        <v>0</v>
      </c>
    </row>
    <row r="49" spans="1:65" s="254" customFormat="1" ht="16.5" customHeight="1">
      <c r="A49" s="295"/>
      <c r="B49" s="298"/>
      <c r="C49" s="321">
        <v>18</v>
      </c>
      <c r="D49" s="321" t="s">
        <v>1642</v>
      </c>
      <c r="E49" s="322" t="s">
        <v>1842</v>
      </c>
      <c r="F49" s="323" t="s">
        <v>1843</v>
      </c>
      <c r="G49" s="324" t="s">
        <v>18</v>
      </c>
      <c r="H49" s="325">
        <v>2</v>
      </c>
      <c r="I49" s="65"/>
      <c r="J49" s="346">
        <f t="shared" ref="J49:J59" si="20">ROUND(I49*H49,2)</f>
        <v>0</v>
      </c>
      <c r="K49" s="347" t="s">
        <v>1645</v>
      </c>
      <c r="L49" s="64"/>
      <c r="M49" s="278"/>
      <c r="N49" s="279" t="s">
        <v>1646</v>
      </c>
      <c r="O49" s="280">
        <v>8.2000000000000003E-2</v>
      </c>
      <c r="P49" s="280">
        <f t="shared" ref="P49:P59" si="21">O49*H49</f>
        <v>0.16400000000000001</v>
      </c>
      <c r="Q49" s="280">
        <v>2.2000000000000001E-4</v>
      </c>
      <c r="R49" s="280">
        <f t="shared" ref="R49:R59" si="22">Q49*H49</f>
        <v>4.4000000000000002E-4</v>
      </c>
      <c r="S49" s="280">
        <v>0</v>
      </c>
      <c r="T49" s="281">
        <f t="shared" ref="T49:T59" si="23">S49*H49</f>
        <v>0</v>
      </c>
      <c r="AR49" s="282" t="s">
        <v>1647</v>
      </c>
      <c r="AT49" s="282" t="s">
        <v>1642</v>
      </c>
      <c r="AU49" s="282" t="s">
        <v>1636</v>
      </c>
      <c r="AY49" s="253" t="s">
        <v>1638</v>
      </c>
      <c r="BE49" s="283">
        <f t="shared" ref="BE49:BE59" si="24">IF(N49="základní",J49,0)</f>
        <v>0</v>
      </c>
      <c r="BF49" s="283">
        <f t="shared" ref="BF49:BF59" si="25">IF(N49="snížená",J49,0)</f>
        <v>0</v>
      </c>
      <c r="BG49" s="283">
        <f t="shared" ref="BG49:BG59" si="26">IF(N49="zákl. přenesená",J49,0)</f>
        <v>0</v>
      </c>
      <c r="BH49" s="283">
        <f t="shared" ref="BH49:BH59" si="27">IF(N49="sníž. přenesená",J49,0)</f>
        <v>0</v>
      </c>
      <c r="BI49" s="283">
        <f t="shared" ref="BI49:BI59" si="28">IF(N49="nulová",J49,0)</f>
        <v>0</v>
      </c>
      <c r="BJ49" s="253" t="s">
        <v>1636</v>
      </c>
      <c r="BK49" s="283">
        <f t="shared" ref="BK49:BK59" si="29">ROUND(I49*H49,2)</f>
        <v>0</v>
      </c>
      <c r="BL49" s="253" t="s">
        <v>1647</v>
      </c>
      <c r="BM49" s="282" t="s">
        <v>2726</v>
      </c>
    </row>
    <row r="50" spans="1:65" s="254" customFormat="1" ht="16.5" customHeight="1">
      <c r="A50" s="295"/>
      <c r="B50" s="298"/>
      <c r="C50" s="321">
        <v>19</v>
      </c>
      <c r="D50" s="321" t="s">
        <v>1642</v>
      </c>
      <c r="E50" s="322" t="s">
        <v>1848</v>
      </c>
      <c r="F50" s="323" t="s">
        <v>1849</v>
      </c>
      <c r="G50" s="324" t="s">
        <v>18</v>
      </c>
      <c r="H50" s="325">
        <v>1</v>
      </c>
      <c r="I50" s="65"/>
      <c r="J50" s="346">
        <f t="shared" si="20"/>
        <v>0</v>
      </c>
      <c r="K50" s="347" t="s">
        <v>1645</v>
      </c>
      <c r="L50" s="64"/>
      <c r="M50" s="278"/>
      <c r="N50" s="279" t="s">
        <v>1646</v>
      </c>
      <c r="O50" s="280">
        <v>0.35</v>
      </c>
      <c r="P50" s="280">
        <f t="shared" si="21"/>
        <v>0.35</v>
      </c>
      <c r="Q50" s="280">
        <v>1.14E-3</v>
      </c>
      <c r="R50" s="280">
        <f t="shared" si="22"/>
        <v>1.14E-3</v>
      </c>
      <c r="S50" s="280">
        <v>0</v>
      </c>
      <c r="T50" s="281">
        <f t="shared" si="23"/>
        <v>0</v>
      </c>
      <c r="AR50" s="282" t="s">
        <v>1647</v>
      </c>
      <c r="AT50" s="282" t="s">
        <v>1642</v>
      </c>
      <c r="AU50" s="282" t="s">
        <v>1636</v>
      </c>
      <c r="AY50" s="253" t="s">
        <v>1638</v>
      </c>
      <c r="BE50" s="283">
        <f t="shared" si="24"/>
        <v>0</v>
      </c>
      <c r="BF50" s="283">
        <f t="shared" si="25"/>
        <v>0</v>
      </c>
      <c r="BG50" s="283">
        <f t="shared" si="26"/>
        <v>0</v>
      </c>
      <c r="BH50" s="283">
        <f t="shared" si="27"/>
        <v>0</v>
      </c>
      <c r="BI50" s="283">
        <f t="shared" si="28"/>
        <v>0</v>
      </c>
      <c r="BJ50" s="253" t="s">
        <v>1636</v>
      </c>
      <c r="BK50" s="283">
        <f t="shared" si="29"/>
        <v>0</v>
      </c>
      <c r="BL50" s="253" t="s">
        <v>1647</v>
      </c>
      <c r="BM50" s="282" t="s">
        <v>2725</v>
      </c>
    </row>
    <row r="51" spans="1:65" s="254" customFormat="1" ht="16.5" customHeight="1">
      <c r="A51" s="295"/>
      <c r="B51" s="298"/>
      <c r="C51" s="321">
        <v>20</v>
      </c>
      <c r="D51" s="321" t="s">
        <v>1642</v>
      </c>
      <c r="E51" s="322" t="s">
        <v>1860</v>
      </c>
      <c r="F51" s="323" t="s">
        <v>1861</v>
      </c>
      <c r="G51" s="324" t="s">
        <v>18</v>
      </c>
      <c r="H51" s="325">
        <v>3</v>
      </c>
      <c r="I51" s="65"/>
      <c r="J51" s="346">
        <f t="shared" si="20"/>
        <v>0</v>
      </c>
      <c r="K51" s="347" t="s">
        <v>1645</v>
      </c>
      <c r="L51" s="64"/>
      <c r="M51" s="278"/>
      <c r="N51" s="279" t="s">
        <v>1646</v>
      </c>
      <c r="O51" s="280">
        <v>0.34</v>
      </c>
      <c r="P51" s="280">
        <f t="shared" si="21"/>
        <v>1.02</v>
      </c>
      <c r="Q51" s="280">
        <v>1.07E-3</v>
      </c>
      <c r="R51" s="280">
        <f t="shared" si="22"/>
        <v>3.2100000000000002E-3</v>
      </c>
      <c r="S51" s="280">
        <v>0</v>
      </c>
      <c r="T51" s="281">
        <f t="shared" si="23"/>
        <v>0</v>
      </c>
      <c r="AR51" s="282" t="s">
        <v>1647</v>
      </c>
      <c r="AT51" s="282" t="s">
        <v>1642</v>
      </c>
      <c r="AU51" s="282" t="s">
        <v>1636</v>
      </c>
      <c r="AY51" s="253" t="s">
        <v>1638</v>
      </c>
      <c r="BE51" s="283">
        <f t="shared" si="24"/>
        <v>0</v>
      </c>
      <c r="BF51" s="283">
        <f t="shared" si="25"/>
        <v>0</v>
      </c>
      <c r="BG51" s="283">
        <f t="shared" si="26"/>
        <v>0</v>
      </c>
      <c r="BH51" s="283">
        <f t="shared" si="27"/>
        <v>0</v>
      </c>
      <c r="BI51" s="283">
        <f t="shared" si="28"/>
        <v>0</v>
      </c>
      <c r="BJ51" s="253" t="s">
        <v>1636</v>
      </c>
      <c r="BK51" s="283">
        <f t="shared" si="29"/>
        <v>0</v>
      </c>
      <c r="BL51" s="253" t="s">
        <v>1647</v>
      </c>
      <c r="BM51" s="282" t="s">
        <v>2724</v>
      </c>
    </row>
    <row r="52" spans="1:65" s="254" customFormat="1" ht="16.5" customHeight="1">
      <c r="A52" s="295"/>
      <c r="B52" s="298"/>
      <c r="C52" s="321">
        <v>21</v>
      </c>
      <c r="D52" s="321" t="s">
        <v>1642</v>
      </c>
      <c r="E52" s="322" t="s">
        <v>1872</v>
      </c>
      <c r="F52" s="323" t="s">
        <v>1873</v>
      </c>
      <c r="G52" s="324" t="s">
        <v>18</v>
      </c>
      <c r="H52" s="325">
        <v>2</v>
      </c>
      <c r="I52" s="65"/>
      <c r="J52" s="346">
        <f t="shared" si="20"/>
        <v>0</v>
      </c>
      <c r="K52" s="347" t="s">
        <v>1645</v>
      </c>
      <c r="L52" s="64"/>
      <c r="M52" s="278"/>
      <c r="N52" s="279" t="s">
        <v>1646</v>
      </c>
      <c r="O52" s="280">
        <v>0.38100000000000001</v>
      </c>
      <c r="P52" s="280">
        <f t="shared" si="21"/>
        <v>0.76200000000000001</v>
      </c>
      <c r="Q52" s="280">
        <v>5.1999999999999995E-4</v>
      </c>
      <c r="R52" s="280">
        <f t="shared" si="22"/>
        <v>1.0399999999999999E-3</v>
      </c>
      <c r="S52" s="280">
        <v>0</v>
      </c>
      <c r="T52" s="281">
        <f t="shared" si="23"/>
        <v>0</v>
      </c>
      <c r="AR52" s="282" t="s">
        <v>1647</v>
      </c>
      <c r="AT52" s="282" t="s">
        <v>1642</v>
      </c>
      <c r="AU52" s="282" t="s">
        <v>1636</v>
      </c>
      <c r="AY52" s="253" t="s">
        <v>1638</v>
      </c>
      <c r="BE52" s="283">
        <f t="shared" si="24"/>
        <v>0</v>
      </c>
      <c r="BF52" s="283">
        <f t="shared" si="25"/>
        <v>0</v>
      </c>
      <c r="BG52" s="283">
        <f t="shared" si="26"/>
        <v>0</v>
      </c>
      <c r="BH52" s="283">
        <f t="shared" si="27"/>
        <v>0</v>
      </c>
      <c r="BI52" s="283">
        <f t="shared" si="28"/>
        <v>0</v>
      </c>
      <c r="BJ52" s="253" t="s">
        <v>1636</v>
      </c>
      <c r="BK52" s="283">
        <f t="shared" si="29"/>
        <v>0</v>
      </c>
      <c r="BL52" s="253" t="s">
        <v>1647</v>
      </c>
      <c r="BM52" s="282" t="s">
        <v>2723</v>
      </c>
    </row>
    <row r="53" spans="1:65" s="254" customFormat="1" ht="16.5" customHeight="1">
      <c r="A53" s="295"/>
      <c r="B53" s="298"/>
      <c r="C53" s="321">
        <v>22</v>
      </c>
      <c r="D53" s="321" t="s">
        <v>1642</v>
      </c>
      <c r="E53" s="322" t="s">
        <v>1875</v>
      </c>
      <c r="F53" s="323" t="s">
        <v>1876</v>
      </c>
      <c r="G53" s="324" t="s">
        <v>18</v>
      </c>
      <c r="H53" s="325">
        <v>2</v>
      </c>
      <c r="I53" s="65"/>
      <c r="J53" s="346">
        <f t="shared" si="20"/>
        <v>0</v>
      </c>
      <c r="K53" s="347" t="s">
        <v>1645</v>
      </c>
      <c r="L53" s="64"/>
      <c r="M53" s="278"/>
      <c r="N53" s="279" t="s">
        <v>1646</v>
      </c>
      <c r="O53" s="280">
        <v>0.433</v>
      </c>
      <c r="P53" s="280">
        <f t="shared" si="21"/>
        <v>0.86599999999999999</v>
      </c>
      <c r="Q53" s="280">
        <v>1.47E-3</v>
      </c>
      <c r="R53" s="280">
        <f t="shared" si="22"/>
        <v>2.9399999999999999E-3</v>
      </c>
      <c r="S53" s="280">
        <v>0</v>
      </c>
      <c r="T53" s="281">
        <f t="shared" si="23"/>
        <v>0</v>
      </c>
      <c r="AR53" s="282" t="s">
        <v>1647</v>
      </c>
      <c r="AT53" s="282" t="s">
        <v>1642</v>
      </c>
      <c r="AU53" s="282" t="s">
        <v>1636</v>
      </c>
      <c r="AY53" s="253" t="s">
        <v>1638</v>
      </c>
      <c r="BE53" s="283">
        <f t="shared" si="24"/>
        <v>0</v>
      </c>
      <c r="BF53" s="283">
        <f t="shared" si="25"/>
        <v>0</v>
      </c>
      <c r="BG53" s="283">
        <f t="shared" si="26"/>
        <v>0</v>
      </c>
      <c r="BH53" s="283">
        <f t="shared" si="27"/>
        <v>0</v>
      </c>
      <c r="BI53" s="283">
        <f t="shared" si="28"/>
        <v>0</v>
      </c>
      <c r="BJ53" s="253" t="s">
        <v>1636</v>
      </c>
      <c r="BK53" s="283">
        <f t="shared" si="29"/>
        <v>0</v>
      </c>
      <c r="BL53" s="253" t="s">
        <v>1647</v>
      </c>
      <c r="BM53" s="282" t="s">
        <v>2722</v>
      </c>
    </row>
    <row r="54" spans="1:65" s="254" customFormat="1" ht="16.5" customHeight="1">
      <c r="A54" s="295"/>
      <c r="B54" s="298"/>
      <c r="C54" s="321">
        <v>23</v>
      </c>
      <c r="D54" s="321" t="s">
        <v>1642</v>
      </c>
      <c r="E54" s="322" t="s">
        <v>1869</v>
      </c>
      <c r="F54" s="323" t="s">
        <v>2721</v>
      </c>
      <c r="G54" s="324" t="s">
        <v>18</v>
      </c>
      <c r="H54" s="325">
        <v>1</v>
      </c>
      <c r="I54" s="65"/>
      <c r="J54" s="346">
        <f t="shared" si="20"/>
        <v>0</v>
      </c>
      <c r="K54" s="347" t="s">
        <v>1651</v>
      </c>
      <c r="L54" s="64"/>
      <c r="M54" s="278"/>
      <c r="N54" s="279" t="s">
        <v>1646</v>
      </c>
      <c r="O54" s="280">
        <v>0</v>
      </c>
      <c r="P54" s="280">
        <f t="shared" si="21"/>
        <v>0</v>
      </c>
      <c r="Q54" s="280">
        <v>0</v>
      </c>
      <c r="R54" s="280">
        <f t="shared" si="22"/>
        <v>0</v>
      </c>
      <c r="S54" s="280">
        <v>0</v>
      </c>
      <c r="T54" s="281">
        <f t="shared" si="23"/>
        <v>0</v>
      </c>
      <c r="AR54" s="282" t="s">
        <v>1647</v>
      </c>
      <c r="AT54" s="282" t="s">
        <v>1642</v>
      </c>
      <c r="AU54" s="282" t="s">
        <v>1636</v>
      </c>
      <c r="AY54" s="253" t="s">
        <v>1638</v>
      </c>
      <c r="BE54" s="283">
        <f t="shared" si="24"/>
        <v>0</v>
      </c>
      <c r="BF54" s="283">
        <f t="shared" si="25"/>
        <v>0</v>
      </c>
      <c r="BG54" s="283">
        <f t="shared" si="26"/>
        <v>0</v>
      </c>
      <c r="BH54" s="283">
        <f t="shared" si="27"/>
        <v>0</v>
      </c>
      <c r="BI54" s="283">
        <f t="shared" si="28"/>
        <v>0</v>
      </c>
      <c r="BJ54" s="253" t="s">
        <v>1636</v>
      </c>
      <c r="BK54" s="283">
        <f t="shared" si="29"/>
        <v>0</v>
      </c>
      <c r="BL54" s="253" t="s">
        <v>1647</v>
      </c>
      <c r="BM54" s="282" t="s">
        <v>2720</v>
      </c>
    </row>
    <row r="55" spans="1:65" s="254" customFormat="1" ht="24" customHeight="1">
      <c r="A55" s="295"/>
      <c r="B55" s="298"/>
      <c r="C55" s="321">
        <v>24</v>
      </c>
      <c r="D55" s="321" t="s">
        <v>1642</v>
      </c>
      <c r="E55" s="322" t="s">
        <v>1878</v>
      </c>
      <c r="F55" s="323" t="s">
        <v>1886</v>
      </c>
      <c r="G55" s="324" t="s">
        <v>18</v>
      </c>
      <c r="H55" s="325">
        <v>2</v>
      </c>
      <c r="I55" s="65"/>
      <c r="J55" s="346">
        <f t="shared" si="20"/>
        <v>0</v>
      </c>
      <c r="K55" s="347" t="s">
        <v>1651</v>
      </c>
      <c r="L55" s="64"/>
      <c r="M55" s="278"/>
      <c r="N55" s="279" t="s">
        <v>1646</v>
      </c>
      <c r="O55" s="280">
        <v>0</v>
      </c>
      <c r="P55" s="280">
        <f t="shared" si="21"/>
        <v>0</v>
      </c>
      <c r="Q55" s="280">
        <v>0</v>
      </c>
      <c r="R55" s="280">
        <f t="shared" si="22"/>
        <v>0</v>
      </c>
      <c r="S55" s="280">
        <v>0</v>
      </c>
      <c r="T55" s="281">
        <f t="shared" si="23"/>
        <v>0</v>
      </c>
      <c r="AR55" s="282" t="s">
        <v>1647</v>
      </c>
      <c r="AT55" s="282" t="s">
        <v>1642</v>
      </c>
      <c r="AU55" s="282" t="s">
        <v>1636</v>
      </c>
      <c r="AY55" s="253" t="s">
        <v>1638</v>
      </c>
      <c r="BE55" s="283">
        <f t="shared" si="24"/>
        <v>0</v>
      </c>
      <c r="BF55" s="283">
        <f t="shared" si="25"/>
        <v>0</v>
      </c>
      <c r="BG55" s="283">
        <f t="shared" si="26"/>
        <v>0</v>
      </c>
      <c r="BH55" s="283">
        <f t="shared" si="27"/>
        <v>0</v>
      </c>
      <c r="BI55" s="283">
        <f t="shared" si="28"/>
        <v>0</v>
      </c>
      <c r="BJ55" s="253" t="s">
        <v>1636</v>
      </c>
      <c r="BK55" s="283">
        <f t="shared" si="29"/>
        <v>0</v>
      </c>
      <c r="BL55" s="253" t="s">
        <v>1647</v>
      </c>
      <c r="BM55" s="282" t="s">
        <v>2719</v>
      </c>
    </row>
    <row r="56" spans="1:65" s="254" customFormat="1" ht="16.5" customHeight="1">
      <c r="A56" s="295"/>
      <c r="B56" s="298"/>
      <c r="C56" s="321">
        <v>25</v>
      </c>
      <c r="D56" s="321" t="s">
        <v>1642</v>
      </c>
      <c r="E56" s="322" t="s">
        <v>1881</v>
      </c>
      <c r="F56" s="323" t="s">
        <v>2718</v>
      </c>
      <c r="G56" s="324" t="s">
        <v>18</v>
      </c>
      <c r="H56" s="325">
        <v>2</v>
      </c>
      <c r="I56" s="65"/>
      <c r="J56" s="346">
        <f t="shared" si="20"/>
        <v>0</v>
      </c>
      <c r="K56" s="347" t="s">
        <v>1651</v>
      </c>
      <c r="L56" s="64"/>
      <c r="M56" s="278"/>
      <c r="N56" s="279" t="s">
        <v>1646</v>
      </c>
      <c r="O56" s="280">
        <v>0</v>
      </c>
      <c r="P56" s="280">
        <f t="shared" si="21"/>
        <v>0</v>
      </c>
      <c r="Q56" s="280">
        <v>0</v>
      </c>
      <c r="R56" s="280">
        <f t="shared" si="22"/>
        <v>0</v>
      </c>
      <c r="S56" s="280">
        <v>0</v>
      </c>
      <c r="T56" s="281">
        <f t="shared" si="23"/>
        <v>0</v>
      </c>
      <c r="AR56" s="282" t="s">
        <v>1647</v>
      </c>
      <c r="AT56" s="282" t="s">
        <v>1642</v>
      </c>
      <c r="AU56" s="282" t="s">
        <v>1636</v>
      </c>
      <c r="AY56" s="253" t="s">
        <v>1638</v>
      </c>
      <c r="BE56" s="283">
        <f t="shared" si="24"/>
        <v>0</v>
      </c>
      <c r="BF56" s="283">
        <f t="shared" si="25"/>
        <v>0</v>
      </c>
      <c r="BG56" s="283">
        <f t="shared" si="26"/>
        <v>0</v>
      </c>
      <c r="BH56" s="283">
        <f t="shared" si="27"/>
        <v>0</v>
      </c>
      <c r="BI56" s="283">
        <f t="shared" si="28"/>
        <v>0</v>
      </c>
      <c r="BJ56" s="253" t="s">
        <v>1636</v>
      </c>
      <c r="BK56" s="283">
        <f t="shared" si="29"/>
        <v>0</v>
      </c>
      <c r="BL56" s="253" t="s">
        <v>1647</v>
      </c>
      <c r="BM56" s="282" t="s">
        <v>2717</v>
      </c>
    </row>
    <row r="57" spans="1:65" s="254" customFormat="1" ht="16.5" customHeight="1">
      <c r="A57" s="295"/>
      <c r="B57" s="298"/>
      <c r="C57" s="321">
        <v>26</v>
      </c>
      <c r="D57" s="321" t="s">
        <v>1642</v>
      </c>
      <c r="E57" s="322" t="s">
        <v>2716</v>
      </c>
      <c r="F57" s="323" t="s">
        <v>2715</v>
      </c>
      <c r="G57" s="324" t="s">
        <v>18</v>
      </c>
      <c r="H57" s="325">
        <v>1</v>
      </c>
      <c r="I57" s="65"/>
      <c r="J57" s="346">
        <f t="shared" si="20"/>
        <v>0</v>
      </c>
      <c r="K57" s="347" t="s">
        <v>1651</v>
      </c>
      <c r="L57" s="64"/>
      <c r="M57" s="278"/>
      <c r="N57" s="279" t="s">
        <v>1646</v>
      </c>
      <c r="O57" s="280">
        <v>0</v>
      </c>
      <c r="P57" s="280">
        <f t="shared" si="21"/>
        <v>0</v>
      </c>
      <c r="Q57" s="280">
        <v>0</v>
      </c>
      <c r="R57" s="280">
        <f t="shared" si="22"/>
        <v>0</v>
      </c>
      <c r="S57" s="280">
        <v>0</v>
      </c>
      <c r="T57" s="281">
        <f t="shared" si="23"/>
        <v>0</v>
      </c>
      <c r="AR57" s="282" t="s">
        <v>1647</v>
      </c>
      <c r="AT57" s="282" t="s">
        <v>1642</v>
      </c>
      <c r="AU57" s="282" t="s">
        <v>1636</v>
      </c>
      <c r="AY57" s="253" t="s">
        <v>1638</v>
      </c>
      <c r="BE57" s="283">
        <f t="shared" si="24"/>
        <v>0</v>
      </c>
      <c r="BF57" s="283">
        <f t="shared" si="25"/>
        <v>0</v>
      </c>
      <c r="BG57" s="283">
        <f t="shared" si="26"/>
        <v>0</v>
      </c>
      <c r="BH57" s="283">
        <f t="shared" si="27"/>
        <v>0</v>
      </c>
      <c r="BI57" s="283">
        <f t="shared" si="28"/>
        <v>0</v>
      </c>
      <c r="BJ57" s="253" t="s">
        <v>1636</v>
      </c>
      <c r="BK57" s="283">
        <f t="shared" si="29"/>
        <v>0</v>
      </c>
      <c r="BL57" s="253" t="s">
        <v>1647</v>
      </c>
      <c r="BM57" s="282" t="s">
        <v>2714</v>
      </c>
    </row>
    <row r="58" spans="1:65" s="254" customFormat="1" ht="16.5" customHeight="1">
      <c r="A58" s="295"/>
      <c r="B58" s="298"/>
      <c r="C58" s="321">
        <v>27</v>
      </c>
      <c r="D58" s="321" t="s">
        <v>1642</v>
      </c>
      <c r="E58" s="322" t="s">
        <v>1891</v>
      </c>
      <c r="F58" s="323" t="s">
        <v>1892</v>
      </c>
      <c r="G58" s="324" t="s">
        <v>18</v>
      </c>
      <c r="H58" s="325">
        <v>2</v>
      </c>
      <c r="I58" s="65"/>
      <c r="J58" s="346">
        <f t="shared" si="20"/>
        <v>0</v>
      </c>
      <c r="K58" s="347" t="s">
        <v>1645</v>
      </c>
      <c r="L58" s="64"/>
      <c r="M58" s="278"/>
      <c r="N58" s="279" t="s">
        <v>1646</v>
      </c>
      <c r="O58" s="280">
        <v>5.0999999999999997E-2</v>
      </c>
      <c r="P58" s="280">
        <f t="shared" si="21"/>
        <v>0.10199999999999999</v>
      </c>
      <c r="Q58" s="280">
        <v>3.0000000000000001E-5</v>
      </c>
      <c r="R58" s="280">
        <f t="shared" si="22"/>
        <v>6.0000000000000002E-5</v>
      </c>
      <c r="S58" s="280">
        <v>0</v>
      </c>
      <c r="T58" s="281">
        <f t="shared" si="23"/>
        <v>0</v>
      </c>
      <c r="AR58" s="282" t="s">
        <v>1647</v>
      </c>
      <c r="AT58" s="282" t="s">
        <v>1642</v>
      </c>
      <c r="AU58" s="282" t="s">
        <v>1636</v>
      </c>
      <c r="AY58" s="253" t="s">
        <v>1638</v>
      </c>
      <c r="BE58" s="283">
        <f t="shared" si="24"/>
        <v>0</v>
      </c>
      <c r="BF58" s="283">
        <f t="shared" si="25"/>
        <v>0</v>
      </c>
      <c r="BG58" s="283">
        <f t="shared" si="26"/>
        <v>0</v>
      </c>
      <c r="BH58" s="283">
        <f t="shared" si="27"/>
        <v>0</v>
      </c>
      <c r="BI58" s="283">
        <f t="shared" si="28"/>
        <v>0</v>
      </c>
      <c r="BJ58" s="253" t="s">
        <v>1636</v>
      </c>
      <c r="BK58" s="283">
        <f t="shared" si="29"/>
        <v>0</v>
      </c>
      <c r="BL58" s="253" t="s">
        <v>1647</v>
      </c>
      <c r="BM58" s="282" t="s">
        <v>2713</v>
      </c>
    </row>
    <row r="59" spans="1:65" s="254" customFormat="1" ht="16.5" customHeight="1">
      <c r="A59" s="295"/>
      <c r="B59" s="298"/>
      <c r="C59" s="321">
        <v>28</v>
      </c>
      <c r="D59" s="321" t="s">
        <v>1642</v>
      </c>
      <c r="E59" s="322" t="s">
        <v>1894</v>
      </c>
      <c r="F59" s="323" t="s">
        <v>1895</v>
      </c>
      <c r="G59" s="324" t="s">
        <v>18</v>
      </c>
      <c r="H59" s="325">
        <v>2</v>
      </c>
      <c r="I59" s="65"/>
      <c r="J59" s="346">
        <f t="shared" si="20"/>
        <v>0</v>
      </c>
      <c r="K59" s="347" t="s">
        <v>1645</v>
      </c>
      <c r="L59" s="64"/>
      <c r="M59" s="278"/>
      <c r="N59" s="279" t="s">
        <v>1646</v>
      </c>
      <c r="O59" s="280">
        <v>5.2999999999999999E-2</v>
      </c>
      <c r="P59" s="280">
        <f t="shared" si="21"/>
        <v>0.106</v>
      </c>
      <c r="Q59" s="280">
        <v>3.0000000000000001E-5</v>
      </c>
      <c r="R59" s="280">
        <f t="shared" si="22"/>
        <v>6.0000000000000002E-5</v>
      </c>
      <c r="S59" s="280">
        <v>0</v>
      </c>
      <c r="T59" s="281">
        <f t="shared" si="23"/>
        <v>0</v>
      </c>
      <c r="AR59" s="282" t="s">
        <v>1647</v>
      </c>
      <c r="AT59" s="282" t="s">
        <v>1642</v>
      </c>
      <c r="AU59" s="282" t="s">
        <v>1636</v>
      </c>
      <c r="AY59" s="253" t="s">
        <v>1638</v>
      </c>
      <c r="BE59" s="283">
        <f t="shared" si="24"/>
        <v>0</v>
      </c>
      <c r="BF59" s="283">
        <f t="shared" si="25"/>
        <v>0</v>
      </c>
      <c r="BG59" s="283">
        <f t="shared" si="26"/>
        <v>0</v>
      </c>
      <c r="BH59" s="283">
        <f t="shared" si="27"/>
        <v>0</v>
      </c>
      <c r="BI59" s="283">
        <f t="shared" si="28"/>
        <v>0</v>
      </c>
      <c r="BJ59" s="253" t="s">
        <v>1636</v>
      </c>
      <c r="BK59" s="283">
        <f t="shared" si="29"/>
        <v>0</v>
      </c>
      <c r="BL59" s="253" t="s">
        <v>1647</v>
      </c>
      <c r="BM59" s="282" t="s">
        <v>2712</v>
      </c>
    </row>
    <row r="60" spans="1:65" s="254" customFormat="1" ht="19.5">
      <c r="A60" s="295"/>
      <c r="B60" s="298"/>
      <c r="C60" s="295"/>
      <c r="D60" s="331" t="s">
        <v>1716</v>
      </c>
      <c r="E60" s="295"/>
      <c r="F60" s="332" t="s">
        <v>1897</v>
      </c>
      <c r="G60" s="295"/>
      <c r="H60" s="295"/>
      <c r="J60" s="295"/>
      <c r="K60" s="334"/>
      <c r="L60" s="64"/>
      <c r="M60" s="287"/>
      <c r="T60" s="288"/>
      <c r="AT60" s="253" t="s">
        <v>1716</v>
      </c>
      <c r="AU60" s="253" t="s">
        <v>1636</v>
      </c>
    </row>
    <row r="61" spans="1:65" s="254" customFormat="1" ht="16.5" customHeight="1">
      <c r="A61" s="295"/>
      <c r="B61" s="298"/>
      <c r="C61" s="321">
        <v>29</v>
      </c>
      <c r="D61" s="321" t="s">
        <v>1642</v>
      </c>
      <c r="E61" s="322" t="s">
        <v>1898</v>
      </c>
      <c r="F61" s="323" t="s">
        <v>1899</v>
      </c>
      <c r="G61" s="324" t="s">
        <v>18</v>
      </c>
      <c r="H61" s="325">
        <v>2</v>
      </c>
      <c r="I61" s="65"/>
      <c r="J61" s="346">
        <f>ROUND(I61*H61,2)</f>
        <v>0</v>
      </c>
      <c r="K61" s="347" t="s">
        <v>1645</v>
      </c>
      <c r="L61" s="64"/>
      <c r="M61" s="278"/>
      <c r="N61" s="279" t="s">
        <v>1646</v>
      </c>
      <c r="O61" s="280">
        <v>0.16500000000000001</v>
      </c>
      <c r="P61" s="280">
        <f>O61*H61</f>
        <v>0.33</v>
      </c>
      <c r="Q61" s="280">
        <v>8.0000000000000007E-5</v>
      </c>
      <c r="R61" s="280">
        <f>Q61*H61</f>
        <v>1.6000000000000001E-4</v>
      </c>
      <c r="S61" s="280">
        <v>0</v>
      </c>
      <c r="T61" s="281">
        <f>S61*H61</f>
        <v>0</v>
      </c>
      <c r="AR61" s="282" t="s">
        <v>1647</v>
      </c>
      <c r="AT61" s="282" t="s">
        <v>1642</v>
      </c>
      <c r="AU61" s="282" t="s">
        <v>1636</v>
      </c>
      <c r="AY61" s="253" t="s">
        <v>1638</v>
      </c>
      <c r="BE61" s="283">
        <f>IF(N61="základní",J61,0)</f>
        <v>0</v>
      </c>
      <c r="BF61" s="283">
        <f>IF(N61="snížená",J61,0)</f>
        <v>0</v>
      </c>
      <c r="BG61" s="283">
        <f>IF(N61="zákl. přenesená",J61,0)</f>
        <v>0</v>
      </c>
      <c r="BH61" s="283">
        <f>IF(N61="sníž. přenesená",J61,0)</f>
        <v>0</v>
      </c>
      <c r="BI61" s="283">
        <f>IF(N61="nulová",J61,0)</f>
        <v>0</v>
      </c>
      <c r="BJ61" s="253" t="s">
        <v>1636</v>
      </c>
      <c r="BK61" s="283">
        <f>ROUND(I61*H61,2)</f>
        <v>0</v>
      </c>
      <c r="BL61" s="253" t="s">
        <v>1647</v>
      </c>
      <c r="BM61" s="282" t="s">
        <v>2711</v>
      </c>
    </row>
    <row r="62" spans="1:65" s="254" customFormat="1" ht="16.5" customHeight="1">
      <c r="A62" s="295"/>
      <c r="B62" s="298"/>
      <c r="C62" s="321">
        <v>30</v>
      </c>
      <c r="D62" s="321" t="s">
        <v>1642</v>
      </c>
      <c r="E62" s="322" t="s">
        <v>1901</v>
      </c>
      <c r="F62" s="323" t="s">
        <v>1902</v>
      </c>
      <c r="G62" s="324" t="s">
        <v>18</v>
      </c>
      <c r="H62" s="325">
        <v>2</v>
      </c>
      <c r="I62" s="65"/>
      <c r="J62" s="346">
        <f>ROUND(I62*H62,2)</f>
        <v>0</v>
      </c>
      <c r="K62" s="347" t="s">
        <v>1645</v>
      </c>
      <c r="L62" s="64"/>
      <c r="M62" s="278"/>
      <c r="N62" s="279" t="s">
        <v>1646</v>
      </c>
      <c r="O62" s="280">
        <v>0.20599999999999999</v>
      </c>
      <c r="P62" s="280">
        <f>O62*H62</f>
        <v>0.41199999999999998</v>
      </c>
      <c r="Q62" s="280">
        <v>1E-4</v>
      </c>
      <c r="R62" s="280">
        <f>Q62*H62</f>
        <v>2.0000000000000001E-4</v>
      </c>
      <c r="S62" s="280">
        <v>0</v>
      </c>
      <c r="T62" s="281">
        <f>S62*H62</f>
        <v>0</v>
      </c>
      <c r="AR62" s="282" t="s">
        <v>1647</v>
      </c>
      <c r="AT62" s="282" t="s">
        <v>1642</v>
      </c>
      <c r="AU62" s="282" t="s">
        <v>1636</v>
      </c>
      <c r="AY62" s="253" t="s">
        <v>1638</v>
      </c>
      <c r="BE62" s="283">
        <f>IF(N62="základní",J62,0)</f>
        <v>0</v>
      </c>
      <c r="BF62" s="283">
        <f>IF(N62="snížená",J62,0)</f>
        <v>0</v>
      </c>
      <c r="BG62" s="283">
        <f>IF(N62="zákl. přenesená",J62,0)</f>
        <v>0</v>
      </c>
      <c r="BH62" s="283">
        <f>IF(N62="sníž. přenesená",J62,0)</f>
        <v>0</v>
      </c>
      <c r="BI62" s="283">
        <f>IF(N62="nulová",J62,0)</f>
        <v>0</v>
      </c>
      <c r="BJ62" s="253" t="s">
        <v>1636</v>
      </c>
      <c r="BK62" s="283">
        <f>ROUND(I62*H62,2)</f>
        <v>0</v>
      </c>
      <c r="BL62" s="253" t="s">
        <v>1647</v>
      </c>
      <c r="BM62" s="282" t="s">
        <v>2710</v>
      </c>
    </row>
    <row r="63" spans="1:65" s="254" customFormat="1" ht="16.5" customHeight="1">
      <c r="A63" s="295"/>
      <c r="B63" s="298"/>
      <c r="C63" s="321">
        <v>31</v>
      </c>
      <c r="D63" s="321" t="s">
        <v>1642</v>
      </c>
      <c r="E63" s="322" t="s">
        <v>1910</v>
      </c>
      <c r="F63" s="323" t="s">
        <v>1911</v>
      </c>
      <c r="G63" s="324" t="s">
        <v>18</v>
      </c>
      <c r="H63" s="325">
        <v>5</v>
      </c>
      <c r="I63" s="65"/>
      <c r="J63" s="346">
        <f>ROUND(I63*H63,2)</f>
        <v>0</v>
      </c>
      <c r="K63" s="347" t="s">
        <v>1645</v>
      </c>
      <c r="L63" s="64"/>
      <c r="M63" s="278"/>
      <c r="N63" s="279" t="s">
        <v>1646</v>
      </c>
      <c r="O63" s="280">
        <v>0.35</v>
      </c>
      <c r="P63" s="280">
        <f>O63*H63</f>
        <v>1.75</v>
      </c>
      <c r="Q63" s="280">
        <v>2.4000000000000001E-4</v>
      </c>
      <c r="R63" s="280">
        <f>Q63*H63</f>
        <v>1.2000000000000001E-3</v>
      </c>
      <c r="S63" s="280">
        <v>0</v>
      </c>
      <c r="T63" s="281">
        <f>S63*H63</f>
        <v>0</v>
      </c>
      <c r="AR63" s="282" t="s">
        <v>1647</v>
      </c>
      <c r="AT63" s="282" t="s">
        <v>1642</v>
      </c>
      <c r="AU63" s="282" t="s">
        <v>1636</v>
      </c>
      <c r="AY63" s="253" t="s">
        <v>1638</v>
      </c>
      <c r="BE63" s="283">
        <f>IF(N63="základní",J63,0)</f>
        <v>0</v>
      </c>
      <c r="BF63" s="283">
        <f>IF(N63="snížená",J63,0)</f>
        <v>0</v>
      </c>
      <c r="BG63" s="283">
        <f>IF(N63="zákl. přenesená",J63,0)</f>
        <v>0</v>
      </c>
      <c r="BH63" s="283">
        <f>IF(N63="sníž. přenesená",J63,0)</f>
        <v>0</v>
      </c>
      <c r="BI63" s="283">
        <f>IF(N63="nulová",J63,0)</f>
        <v>0</v>
      </c>
      <c r="BJ63" s="253" t="s">
        <v>1636</v>
      </c>
      <c r="BK63" s="283">
        <f>ROUND(I63*H63,2)</f>
        <v>0</v>
      </c>
      <c r="BL63" s="253" t="s">
        <v>1647</v>
      </c>
      <c r="BM63" s="282" t="s">
        <v>2709</v>
      </c>
    </row>
    <row r="64" spans="1:65" s="254" customFormat="1" ht="16.5" customHeight="1">
      <c r="A64" s="295"/>
      <c r="B64" s="298"/>
      <c r="C64" s="321">
        <v>32</v>
      </c>
      <c r="D64" s="321" t="s">
        <v>1642</v>
      </c>
      <c r="E64" s="322" t="s">
        <v>2098</v>
      </c>
      <c r="F64" s="323" t="s">
        <v>2099</v>
      </c>
      <c r="G64" s="324" t="s">
        <v>18</v>
      </c>
      <c r="H64" s="325">
        <v>1</v>
      </c>
      <c r="I64" s="65"/>
      <c r="J64" s="346">
        <f>ROUND(I64*H64,2)</f>
        <v>0</v>
      </c>
      <c r="K64" s="347" t="s">
        <v>1645</v>
      </c>
      <c r="L64" s="64"/>
      <c r="M64" s="278"/>
      <c r="N64" s="279" t="s">
        <v>1646</v>
      </c>
      <c r="O64" s="280">
        <v>0.34</v>
      </c>
      <c r="P64" s="280">
        <f>O64*H64</f>
        <v>0.34</v>
      </c>
      <c r="Q64" s="280">
        <v>3.1E-4</v>
      </c>
      <c r="R64" s="280">
        <f>Q64*H64</f>
        <v>3.1E-4</v>
      </c>
      <c r="S64" s="280">
        <v>0</v>
      </c>
      <c r="T64" s="281">
        <f>S64*H64</f>
        <v>0</v>
      </c>
      <c r="AR64" s="282" t="s">
        <v>1647</v>
      </c>
      <c r="AT64" s="282" t="s">
        <v>1642</v>
      </c>
      <c r="AU64" s="282" t="s">
        <v>1636</v>
      </c>
      <c r="AY64" s="253" t="s">
        <v>1638</v>
      </c>
      <c r="BE64" s="283">
        <f>IF(N64="základní",J64,0)</f>
        <v>0</v>
      </c>
      <c r="BF64" s="283">
        <f>IF(N64="snížená",J64,0)</f>
        <v>0</v>
      </c>
      <c r="BG64" s="283">
        <f>IF(N64="zákl. přenesená",J64,0)</f>
        <v>0</v>
      </c>
      <c r="BH64" s="283">
        <f>IF(N64="sníž. přenesená",J64,0)</f>
        <v>0</v>
      </c>
      <c r="BI64" s="283">
        <f>IF(N64="nulová",J64,0)</f>
        <v>0</v>
      </c>
      <c r="BJ64" s="253" t="s">
        <v>1636</v>
      </c>
      <c r="BK64" s="283">
        <f>ROUND(I64*H64,2)</f>
        <v>0</v>
      </c>
      <c r="BL64" s="253" t="s">
        <v>1647</v>
      </c>
      <c r="BM64" s="282" t="s">
        <v>2708</v>
      </c>
    </row>
    <row r="65" spans="1:65" s="254" customFormat="1" ht="16.5" customHeight="1">
      <c r="A65" s="295"/>
      <c r="B65" s="298"/>
      <c r="C65" s="321">
        <v>33</v>
      </c>
      <c r="D65" s="321" t="s">
        <v>1642</v>
      </c>
      <c r="E65" s="322" t="s">
        <v>1923</v>
      </c>
      <c r="F65" s="323" t="s">
        <v>1924</v>
      </c>
      <c r="G65" s="324" t="s">
        <v>18</v>
      </c>
      <c r="H65" s="325">
        <v>4</v>
      </c>
      <c r="I65" s="65"/>
      <c r="J65" s="346">
        <f>ROUND(I65*H65,2)</f>
        <v>0</v>
      </c>
      <c r="K65" s="347" t="s">
        <v>1645</v>
      </c>
      <c r="L65" s="64"/>
      <c r="M65" s="278"/>
      <c r="N65" s="279" t="s">
        <v>1646</v>
      </c>
      <c r="O65" s="280">
        <v>0.38100000000000001</v>
      </c>
      <c r="P65" s="280">
        <f>O65*H65</f>
        <v>1.524</v>
      </c>
      <c r="Q65" s="280">
        <v>2.7E-4</v>
      </c>
      <c r="R65" s="280">
        <f>Q65*H65</f>
        <v>1.08E-3</v>
      </c>
      <c r="S65" s="280">
        <v>0</v>
      </c>
      <c r="T65" s="281">
        <f>S65*H65</f>
        <v>0</v>
      </c>
      <c r="AR65" s="282" t="s">
        <v>1647</v>
      </c>
      <c r="AT65" s="282" t="s">
        <v>1642</v>
      </c>
      <c r="AU65" s="282" t="s">
        <v>1636</v>
      </c>
      <c r="AY65" s="253" t="s">
        <v>1638</v>
      </c>
      <c r="BE65" s="283">
        <f>IF(N65="základní",J65,0)</f>
        <v>0</v>
      </c>
      <c r="BF65" s="283">
        <f>IF(N65="snížená",J65,0)</f>
        <v>0</v>
      </c>
      <c r="BG65" s="283">
        <f>IF(N65="zákl. přenesená",J65,0)</f>
        <v>0</v>
      </c>
      <c r="BH65" s="283">
        <f>IF(N65="sníž. přenesená",J65,0)</f>
        <v>0</v>
      </c>
      <c r="BI65" s="283">
        <f>IF(N65="nulová",J65,0)</f>
        <v>0</v>
      </c>
      <c r="BJ65" s="253" t="s">
        <v>1636</v>
      </c>
      <c r="BK65" s="283">
        <f>ROUND(I65*H65,2)</f>
        <v>0</v>
      </c>
      <c r="BL65" s="253" t="s">
        <v>1647</v>
      </c>
      <c r="BM65" s="282" t="s">
        <v>2707</v>
      </c>
    </row>
    <row r="66" spans="1:65" s="254" customFormat="1" ht="19.5">
      <c r="A66" s="295"/>
      <c r="B66" s="298"/>
      <c r="C66" s="295"/>
      <c r="D66" s="331" t="s">
        <v>1716</v>
      </c>
      <c r="E66" s="295"/>
      <c r="F66" s="332" t="s">
        <v>1926</v>
      </c>
      <c r="G66" s="295"/>
      <c r="H66" s="295"/>
      <c r="J66" s="295"/>
      <c r="K66" s="334"/>
      <c r="L66" s="64"/>
      <c r="M66" s="287"/>
      <c r="T66" s="288"/>
      <c r="AT66" s="253" t="s">
        <v>1716</v>
      </c>
      <c r="AU66" s="253" t="s">
        <v>1636</v>
      </c>
    </row>
    <row r="67" spans="1:65" s="254" customFormat="1" ht="16.5" customHeight="1">
      <c r="A67" s="295"/>
      <c r="B67" s="298"/>
      <c r="C67" s="321">
        <v>34</v>
      </c>
      <c r="D67" s="321" t="s">
        <v>1642</v>
      </c>
      <c r="E67" s="322" t="s">
        <v>2706</v>
      </c>
      <c r="F67" s="323" t="s">
        <v>2705</v>
      </c>
      <c r="G67" s="324" t="s">
        <v>18</v>
      </c>
      <c r="H67" s="325">
        <v>3</v>
      </c>
      <c r="I67" s="65"/>
      <c r="J67" s="346">
        <f>ROUND(I67*H67,2)</f>
        <v>0</v>
      </c>
      <c r="K67" s="347" t="s">
        <v>1651</v>
      </c>
      <c r="L67" s="64"/>
      <c r="M67" s="278"/>
      <c r="N67" s="279" t="s">
        <v>1646</v>
      </c>
      <c r="O67" s="280">
        <v>0</v>
      </c>
      <c r="P67" s="280">
        <f>O67*H67</f>
        <v>0</v>
      </c>
      <c r="Q67" s="280">
        <v>0</v>
      </c>
      <c r="R67" s="280">
        <f>Q67*H67</f>
        <v>0</v>
      </c>
      <c r="S67" s="280">
        <v>0</v>
      </c>
      <c r="T67" s="281">
        <f>S67*H67</f>
        <v>0</v>
      </c>
      <c r="AR67" s="282" t="s">
        <v>1647</v>
      </c>
      <c r="AT67" s="282" t="s">
        <v>1642</v>
      </c>
      <c r="AU67" s="282" t="s">
        <v>1636</v>
      </c>
      <c r="AY67" s="253" t="s">
        <v>1638</v>
      </c>
      <c r="BE67" s="283">
        <f>IF(N67="základní",J67,0)</f>
        <v>0</v>
      </c>
      <c r="BF67" s="283">
        <f>IF(N67="snížená",J67,0)</f>
        <v>0</v>
      </c>
      <c r="BG67" s="283">
        <f>IF(N67="zákl. přenesená",J67,0)</f>
        <v>0</v>
      </c>
      <c r="BH67" s="283">
        <f>IF(N67="sníž. přenesená",J67,0)</f>
        <v>0</v>
      </c>
      <c r="BI67" s="283">
        <f>IF(N67="nulová",J67,0)</f>
        <v>0</v>
      </c>
      <c r="BJ67" s="253" t="s">
        <v>1636</v>
      </c>
      <c r="BK67" s="283">
        <f>ROUND(I67*H67,2)</f>
        <v>0</v>
      </c>
      <c r="BL67" s="253" t="s">
        <v>1647</v>
      </c>
      <c r="BM67" s="282" t="s">
        <v>2704</v>
      </c>
    </row>
    <row r="68" spans="1:65" s="254" customFormat="1" ht="16.5" customHeight="1">
      <c r="A68" s="295"/>
      <c r="B68" s="298"/>
      <c r="C68" s="321">
        <v>35</v>
      </c>
      <c r="D68" s="321" t="s">
        <v>1642</v>
      </c>
      <c r="E68" s="322" t="s">
        <v>2703</v>
      </c>
      <c r="F68" s="323" t="s">
        <v>2702</v>
      </c>
      <c r="G68" s="324" t="s">
        <v>4</v>
      </c>
      <c r="H68" s="325">
        <v>1.2E-2</v>
      </c>
      <c r="I68" s="65"/>
      <c r="J68" s="346">
        <f>ROUND(I68*H68,2)</f>
        <v>0</v>
      </c>
      <c r="K68" s="347" t="s">
        <v>1645</v>
      </c>
      <c r="L68" s="64"/>
      <c r="M68" s="278"/>
      <c r="N68" s="279" t="s">
        <v>1646</v>
      </c>
      <c r="O68" s="280">
        <v>2.2320000000000002</v>
      </c>
      <c r="P68" s="280">
        <f>O68*H68</f>
        <v>2.6784000000000002E-2</v>
      </c>
      <c r="Q68" s="280">
        <v>0</v>
      </c>
      <c r="R68" s="280">
        <f>Q68*H68</f>
        <v>0</v>
      </c>
      <c r="S68" s="280">
        <v>0</v>
      </c>
      <c r="T68" s="281">
        <f>S68*H68</f>
        <v>0</v>
      </c>
      <c r="AR68" s="282" t="s">
        <v>1647</v>
      </c>
      <c r="AT68" s="282" t="s">
        <v>1642</v>
      </c>
      <c r="AU68" s="282" t="s">
        <v>1636</v>
      </c>
      <c r="AY68" s="253" t="s">
        <v>1638</v>
      </c>
      <c r="BE68" s="283">
        <f>IF(N68="základní",J68,0)</f>
        <v>0</v>
      </c>
      <c r="BF68" s="283">
        <f>IF(N68="snížená",J68,0)</f>
        <v>0</v>
      </c>
      <c r="BG68" s="283">
        <f>IF(N68="zákl. přenesená",J68,0)</f>
        <v>0</v>
      </c>
      <c r="BH68" s="283">
        <f>IF(N68="sníž. přenesená",J68,0)</f>
        <v>0</v>
      </c>
      <c r="BI68" s="283">
        <f>IF(N68="nulová",J68,0)</f>
        <v>0</v>
      </c>
      <c r="BJ68" s="253" t="s">
        <v>1636</v>
      </c>
      <c r="BK68" s="283">
        <f>ROUND(I68*H68,2)</f>
        <v>0</v>
      </c>
      <c r="BL68" s="253" t="s">
        <v>1647</v>
      </c>
      <c r="BM68" s="282" t="s">
        <v>2701</v>
      </c>
    </row>
    <row r="69" spans="1:65" s="271" customFormat="1" ht="22.9" customHeight="1">
      <c r="A69" s="316"/>
      <c r="B69" s="317"/>
      <c r="C69" s="316"/>
      <c r="D69" s="318" t="s">
        <v>1633</v>
      </c>
      <c r="E69" s="320" t="s">
        <v>1933</v>
      </c>
      <c r="F69" s="320" t="s">
        <v>1934</v>
      </c>
      <c r="G69" s="316"/>
      <c r="H69" s="316"/>
      <c r="J69" s="345">
        <f>BK69</f>
        <v>0</v>
      </c>
      <c r="K69" s="344"/>
      <c r="L69" s="270"/>
      <c r="M69" s="273"/>
      <c r="P69" s="274">
        <f>SUM(P70:P81)</f>
        <v>1.8367199999999999</v>
      </c>
      <c r="R69" s="274">
        <f>SUM(R70:R81)</f>
        <v>0</v>
      </c>
      <c r="T69" s="275">
        <f>SUM(T70:T81)</f>
        <v>0</v>
      </c>
      <c r="AR69" s="272" t="s">
        <v>1636</v>
      </c>
      <c r="AT69" s="276" t="s">
        <v>1633</v>
      </c>
      <c r="AU69" s="276" t="s">
        <v>1641</v>
      </c>
      <c r="AY69" s="272" t="s">
        <v>1638</v>
      </c>
      <c r="BK69" s="277">
        <f>SUM(BK70:BK81)</f>
        <v>0</v>
      </c>
    </row>
    <row r="70" spans="1:65" s="254" customFormat="1" ht="16.5" customHeight="1">
      <c r="A70" s="295"/>
      <c r="B70" s="298"/>
      <c r="C70" s="321">
        <v>36</v>
      </c>
      <c r="D70" s="321" t="s">
        <v>1642</v>
      </c>
      <c r="E70" s="322" t="s">
        <v>1961</v>
      </c>
      <c r="F70" s="323" t="s">
        <v>1982</v>
      </c>
      <c r="G70" s="324" t="s">
        <v>18</v>
      </c>
      <c r="H70" s="325">
        <v>1</v>
      </c>
      <c r="I70" s="65"/>
      <c r="J70" s="346">
        <f>ROUND(I70*H70,2)</f>
        <v>0</v>
      </c>
      <c r="K70" s="347" t="s">
        <v>1651</v>
      </c>
      <c r="L70" s="64"/>
      <c r="M70" s="278"/>
      <c r="N70" s="279" t="s">
        <v>1646</v>
      </c>
      <c r="O70" s="280">
        <v>0</v>
      </c>
      <c r="P70" s="280">
        <f>O70*H70</f>
        <v>0</v>
      </c>
      <c r="Q70" s="280">
        <v>0</v>
      </c>
      <c r="R70" s="280">
        <f>Q70*H70</f>
        <v>0</v>
      </c>
      <c r="S70" s="280">
        <v>0</v>
      </c>
      <c r="T70" s="281">
        <f>S70*H70</f>
        <v>0</v>
      </c>
      <c r="AR70" s="282" t="s">
        <v>1647</v>
      </c>
      <c r="AT70" s="282" t="s">
        <v>1642</v>
      </c>
      <c r="AU70" s="282" t="s">
        <v>1636</v>
      </c>
      <c r="AY70" s="253" t="s">
        <v>1638</v>
      </c>
      <c r="BE70" s="283">
        <f>IF(N70="základní",J70,0)</f>
        <v>0</v>
      </c>
      <c r="BF70" s="283">
        <f>IF(N70="snížená",J70,0)</f>
        <v>0</v>
      </c>
      <c r="BG70" s="283">
        <f>IF(N70="zákl. přenesená",J70,0)</f>
        <v>0</v>
      </c>
      <c r="BH70" s="283">
        <f>IF(N70="sníž. přenesená",J70,0)</f>
        <v>0</v>
      </c>
      <c r="BI70" s="283">
        <f>IF(N70="nulová",J70,0)</f>
        <v>0</v>
      </c>
      <c r="BJ70" s="253" t="s">
        <v>1636</v>
      </c>
      <c r="BK70" s="283">
        <f>ROUND(I70*H70,2)</f>
        <v>0</v>
      </c>
      <c r="BL70" s="253" t="s">
        <v>1647</v>
      </c>
      <c r="BM70" s="282" t="s">
        <v>2700</v>
      </c>
    </row>
    <row r="71" spans="1:65" s="254" customFormat="1" ht="19.5">
      <c r="A71" s="295"/>
      <c r="B71" s="298"/>
      <c r="C71" s="295"/>
      <c r="D71" s="331" t="s">
        <v>1716</v>
      </c>
      <c r="E71" s="295"/>
      <c r="F71" s="332" t="s">
        <v>1984</v>
      </c>
      <c r="G71" s="295"/>
      <c r="H71" s="295"/>
      <c r="J71" s="295"/>
      <c r="K71" s="334"/>
      <c r="L71" s="64"/>
      <c r="M71" s="287"/>
      <c r="T71" s="288"/>
      <c r="AT71" s="253" t="s">
        <v>1716</v>
      </c>
      <c r="AU71" s="253" t="s">
        <v>1636</v>
      </c>
    </row>
    <row r="72" spans="1:65" s="254" customFormat="1" ht="16.5" customHeight="1">
      <c r="A72" s="295"/>
      <c r="B72" s="298"/>
      <c r="C72" s="321">
        <v>37</v>
      </c>
      <c r="D72" s="321" t="s">
        <v>1642</v>
      </c>
      <c r="E72" s="322" t="s">
        <v>1965</v>
      </c>
      <c r="F72" s="323" t="s">
        <v>2699</v>
      </c>
      <c r="G72" s="324" t="s">
        <v>18</v>
      </c>
      <c r="H72" s="325">
        <v>1</v>
      </c>
      <c r="I72" s="65"/>
      <c r="J72" s="346">
        <f>ROUND(I72*H72,2)</f>
        <v>0</v>
      </c>
      <c r="K72" s="347" t="s">
        <v>1651</v>
      </c>
      <c r="L72" s="64"/>
      <c r="M72" s="278"/>
      <c r="N72" s="279" t="s">
        <v>1646</v>
      </c>
      <c r="O72" s="280">
        <v>0</v>
      </c>
      <c r="P72" s="280">
        <f>O72*H72</f>
        <v>0</v>
      </c>
      <c r="Q72" s="280">
        <v>0</v>
      </c>
      <c r="R72" s="280">
        <f>Q72*H72</f>
        <v>0</v>
      </c>
      <c r="S72" s="280">
        <v>0</v>
      </c>
      <c r="T72" s="281">
        <f>S72*H72</f>
        <v>0</v>
      </c>
      <c r="AR72" s="282" t="s">
        <v>1647</v>
      </c>
      <c r="AT72" s="282" t="s">
        <v>1642</v>
      </c>
      <c r="AU72" s="282" t="s">
        <v>1636</v>
      </c>
      <c r="AY72" s="253" t="s">
        <v>1638</v>
      </c>
      <c r="BE72" s="283">
        <f>IF(N72="základní",J72,0)</f>
        <v>0</v>
      </c>
      <c r="BF72" s="283">
        <f>IF(N72="snížená",J72,0)</f>
        <v>0</v>
      </c>
      <c r="BG72" s="283">
        <f>IF(N72="zákl. přenesená",J72,0)</f>
        <v>0</v>
      </c>
      <c r="BH72" s="283">
        <f>IF(N72="sníž. přenesená",J72,0)</f>
        <v>0</v>
      </c>
      <c r="BI72" s="283">
        <f>IF(N72="nulová",J72,0)</f>
        <v>0</v>
      </c>
      <c r="BJ72" s="253" t="s">
        <v>1636</v>
      </c>
      <c r="BK72" s="283">
        <f>ROUND(I72*H72,2)</f>
        <v>0</v>
      </c>
      <c r="BL72" s="253" t="s">
        <v>1647</v>
      </c>
      <c r="BM72" s="282" t="s">
        <v>2698</v>
      </c>
    </row>
    <row r="73" spans="1:65" s="254" customFormat="1" ht="19.5">
      <c r="A73" s="295"/>
      <c r="B73" s="298"/>
      <c r="C73" s="295"/>
      <c r="D73" s="331" t="s">
        <v>1716</v>
      </c>
      <c r="E73" s="295"/>
      <c r="F73" s="332" t="s">
        <v>1984</v>
      </c>
      <c r="G73" s="295"/>
      <c r="H73" s="295"/>
      <c r="J73" s="295"/>
      <c r="K73" s="334"/>
      <c r="L73" s="64"/>
      <c r="M73" s="287"/>
      <c r="T73" s="288"/>
      <c r="AT73" s="253" t="s">
        <v>1716</v>
      </c>
      <c r="AU73" s="253" t="s">
        <v>1636</v>
      </c>
    </row>
    <row r="74" spans="1:65" s="254" customFormat="1" ht="16.5" customHeight="1">
      <c r="A74" s="295"/>
      <c r="B74" s="298"/>
      <c r="C74" s="321">
        <v>38</v>
      </c>
      <c r="D74" s="321" t="s">
        <v>1642</v>
      </c>
      <c r="E74" s="322" t="s">
        <v>2006</v>
      </c>
      <c r="F74" s="323" t="s">
        <v>2007</v>
      </c>
      <c r="G74" s="324" t="s">
        <v>18</v>
      </c>
      <c r="H74" s="325">
        <v>2</v>
      </c>
      <c r="I74" s="65"/>
      <c r="J74" s="346">
        <f t="shared" ref="J74:J81" si="30">ROUND(I74*H74,2)</f>
        <v>0</v>
      </c>
      <c r="K74" s="347" t="s">
        <v>1645</v>
      </c>
      <c r="L74" s="64"/>
      <c r="M74" s="278"/>
      <c r="N74" s="279" t="s">
        <v>1646</v>
      </c>
      <c r="O74" s="280">
        <v>0.26800000000000002</v>
      </c>
      <c r="P74" s="280">
        <f t="shared" ref="P74:P81" si="31">O74*H74</f>
        <v>0.53600000000000003</v>
      </c>
      <c r="Q74" s="280">
        <v>0</v>
      </c>
      <c r="R74" s="280">
        <f t="shared" ref="R74:R81" si="32">Q74*H74</f>
        <v>0</v>
      </c>
      <c r="S74" s="280">
        <v>0</v>
      </c>
      <c r="T74" s="281">
        <f t="shared" ref="T74:T81" si="33">S74*H74</f>
        <v>0</v>
      </c>
      <c r="AR74" s="282" t="s">
        <v>1647</v>
      </c>
      <c r="AT74" s="282" t="s">
        <v>1642</v>
      </c>
      <c r="AU74" s="282" t="s">
        <v>1636</v>
      </c>
      <c r="AY74" s="253" t="s">
        <v>1638</v>
      </c>
      <c r="BE74" s="283">
        <f t="shared" ref="BE74:BE81" si="34">IF(N74="základní",J74,0)</f>
        <v>0</v>
      </c>
      <c r="BF74" s="283">
        <f t="shared" ref="BF74:BF81" si="35">IF(N74="snížená",J74,0)</f>
        <v>0</v>
      </c>
      <c r="BG74" s="283">
        <f t="shared" ref="BG74:BG81" si="36">IF(N74="zákl. přenesená",J74,0)</f>
        <v>0</v>
      </c>
      <c r="BH74" s="283">
        <f t="shared" ref="BH74:BH81" si="37">IF(N74="sníž. přenesená",J74,0)</f>
        <v>0</v>
      </c>
      <c r="BI74" s="283">
        <f t="shared" ref="BI74:BI81" si="38">IF(N74="nulová",J74,0)</f>
        <v>0</v>
      </c>
      <c r="BJ74" s="253" t="s">
        <v>1636</v>
      </c>
      <c r="BK74" s="283">
        <f t="shared" ref="BK74:BK81" si="39">ROUND(I74*H74,2)</f>
        <v>0</v>
      </c>
      <c r="BL74" s="253" t="s">
        <v>1647</v>
      </c>
      <c r="BM74" s="282" t="s">
        <v>2697</v>
      </c>
    </row>
    <row r="75" spans="1:65" s="254" customFormat="1" ht="16.5" customHeight="1">
      <c r="A75" s="295"/>
      <c r="B75" s="298"/>
      <c r="C75" s="321">
        <v>39</v>
      </c>
      <c r="D75" s="321" t="s">
        <v>1642</v>
      </c>
      <c r="E75" s="322" t="s">
        <v>1997</v>
      </c>
      <c r="F75" s="323" t="s">
        <v>1998</v>
      </c>
      <c r="G75" s="324" t="s">
        <v>18</v>
      </c>
      <c r="H75" s="325">
        <v>2</v>
      </c>
      <c r="I75" s="65"/>
      <c r="J75" s="346">
        <f t="shared" si="30"/>
        <v>0</v>
      </c>
      <c r="K75" s="347" t="s">
        <v>1645</v>
      </c>
      <c r="L75" s="64"/>
      <c r="M75" s="278"/>
      <c r="N75" s="279" t="s">
        <v>1646</v>
      </c>
      <c r="O75" s="280">
        <v>0.60699999999999998</v>
      </c>
      <c r="P75" s="280">
        <f t="shared" si="31"/>
        <v>1.214</v>
      </c>
      <c r="Q75" s="280">
        <v>0</v>
      </c>
      <c r="R75" s="280">
        <f t="shared" si="32"/>
        <v>0</v>
      </c>
      <c r="S75" s="280">
        <v>0</v>
      </c>
      <c r="T75" s="281">
        <f t="shared" si="33"/>
        <v>0</v>
      </c>
      <c r="AR75" s="282" t="s">
        <v>1647</v>
      </c>
      <c r="AT75" s="282" t="s">
        <v>1642</v>
      </c>
      <c r="AU75" s="282" t="s">
        <v>1636</v>
      </c>
      <c r="AY75" s="253" t="s">
        <v>1638</v>
      </c>
      <c r="BE75" s="283">
        <f t="shared" si="34"/>
        <v>0</v>
      </c>
      <c r="BF75" s="283">
        <f t="shared" si="35"/>
        <v>0</v>
      </c>
      <c r="BG75" s="283">
        <f t="shared" si="36"/>
        <v>0</v>
      </c>
      <c r="BH75" s="283">
        <f t="shared" si="37"/>
        <v>0</v>
      </c>
      <c r="BI75" s="283">
        <f t="shared" si="38"/>
        <v>0</v>
      </c>
      <c r="BJ75" s="253" t="s">
        <v>1636</v>
      </c>
      <c r="BK75" s="283">
        <f t="shared" si="39"/>
        <v>0</v>
      </c>
      <c r="BL75" s="253" t="s">
        <v>1647</v>
      </c>
      <c r="BM75" s="282" t="s">
        <v>2696</v>
      </c>
    </row>
    <row r="76" spans="1:65" s="254" customFormat="1" ht="16.5" customHeight="1">
      <c r="A76" s="295"/>
      <c r="B76" s="298"/>
      <c r="C76" s="321">
        <v>40</v>
      </c>
      <c r="D76" s="321" t="s">
        <v>1642</v>
      </c>
      <c r="E76" s="322" t="s">
        <v>1969</v>
      </c>
      <c r="F76" s="323" t="s">
        <v>2004</v>
      </c>
      <c r="G76" s="324" t="s">
        <v>18</v>
      </c>
      <c r="H76" s="325">
        <v>2</v>
      </c>
      <c r="I76" s="65"/>
      <c r="J76" s="346">
        <f t="shared" si="30"/>
        <v>0</v>
      </c>
      <c r="K76" s="347" t="s">
        <v>1651</v>
      </c>
      <c r="L76" s="64"/>
      <c r="M76" s="278"/>
      <c r="N76" s="279" t="s">
        <v>1646</v>
      </c>
      <c r="O76" s="280">
        <v>0</v>
      </c>
      <c r="P76" s="280">
        <f t="shared" si="31"/>
        <v>0</v>
      </c>
      <c r="Q76" s="280">
        <v>0</v>
      </c>
      <c r="R76" s="280">
        <f t="shared" si="32"/>
        <v>0</v>
      </c>
      <c r="S76" s="280">
        <v>0</v>
      </c>
      <c r="T76" s="281">
        <f t="shared" si="33"/>
        <v>0</v>
      </c>
      <c r="AR76" s="282" t="s">
        <v>1647</v>
      </c>
      <c r="AT76" s="282" t="s">
        <v>1642</v>
      </c>
      <c r="AU76" s="282" t="s">
        <v>1636</v>
      </c>
      <c r="AY76" s="253" t="s">
        <v>1638</v>
      </c>
      <c r="BE76" s="283">
        <f t="shared" si="34"/>
        <v>0</v>
      </c>
      <c r="BF76" s="283">
        <f t="shared" si="35"/>
        <v>0</v>
      </c>
      <c r="BG76" s="283">
        <f t="shared" si="36"/>
        <v>0</v>
      </c>
      <c r="BH76" s="283">
        <f t="shared" si="37"/>
        <v>0</v>
      </c>
      <c r="BI76" s="283">
        <f t="shared" si="38"/>
        <v>0</v>
      </c>
      <c r="BJ76" s="253" t="s">
        <v>1636</v>
      </c>
      <c r="BK76" s="283">
        <f t="shared" si="39"/>
        <v>0</v>
      </c>
      <c r="BL76" s="253" t="s">
        <v>1647</v>
      </c>
      <c r="BM76" s="282" t="s">
        <v>2695</v>
      </c>
    </row>
    <row r="77" spans="1:65" s="254" customFormat="1" ht="16.5" customHeight="1">
      <c r="A77" s="295"/>
      <c r="B77" s="298"/>
      <c r="C77" s="321">
        <v>41</v>
      </c>
      <c r="D77" s="321" t="s">
        <v>1642</v>
      </c>
      <c r="E77" s="322" t="s">
        <v>1973</v>
      </c>
      <c r="F77" s="323" t="s">
        <v>2013</v>
      </c>
      <c r="G77" s="324" t="s">
        <v>16</v>
      </c>
      <c r="H77" s="325">
        <v>8</v>
      </c>
      <c r="I77" s="65"/>
      <c r="J77" s="346">
        <f t="shared" si="30"/>
        <v>0</v>
      </c>
      <c r="K77" s="347" t="s">
        <v>1651</v>
      </c>
      <c r="L77" s="64"/>
      <c r="M77" s="278"/>
      <c r="N77" s="279" t="s">
        <v>1646</v>
      </c>
      <c r="O77" s="280">
        <v>0</v>
      </c>
      <c r="P77" s="280">
        <f t="shared" si="31"/>
        <v>0</v>
      </c>
      <c r="Q77" s="280">
        <v>0</v>
      </c>
      <c r="R77" s="280">
        <f t="shared" si="32"/>
        <v>0</v>
      </c>
      <c r="S77" s="280">
        <v>0</v>
      </c>
      <c r="T77" s="281">
        <f t="shared" si="33"/>
        <v>0</v>
      </c>
      <c r="AR77" s="282" t="s">
        <v>1647</v>
      </c>
      <c r="AT77" s="282" t="s">
        <v>1642</v>
      </c>
      <c r="AU77" s="282" t="s">
        <v>1636</v>
      </c>
      <c r="AY77" s="253" t="s">
        <v>1638</v>
      </c>
      <c r="BE77" s="283">
        <f t="shared" si="34"/>
        <v>0</v>
      </c>
      <c r="BF77" s="283">
        <f t="shared" si="35"/>
        <v>0</v>
      </c>
      <c r="BG77" s="283">
        <f t="shared" si="36"/>
        <v>0</v>
      </c>
      <c r="BH77" s="283">
        <f t="shared" si="37"/>
        <v>0</v>
      </c>
      <c r="BI77" s="283">
        <f t="shared" si="38"/>
        <v>0</v>
      </c>
      <c r="BJ77" s="253" t="s">
        <v>1636</v>
      </c>
      <c r="BK77" s="283">
        <f t="shared" si="39"/>
        <v>0</v>
      </c>
      <c r="BL77" s="253" t="s">
        <v>1647</v>
      </c>
      <c r="BM77" s="282" t="s">
        <v>2694</v>
      </c>
    </row>
    <row r="78" spans="1:65" s="254" customFormat="1" ht="16.5" customHeight="1">
      <c r="A78" s="295"/>
      <c r="B78" s="298"/>
      <c r="C78" s="321">
        <v>42</v>
      </c>
      <c r="D78" s="321" t="s">
        <v>1642</v>
      </c>
      <c r="E78" s="322" t="s">
        <v>1977</v>
      </c>
      <c r="F78" s="323" t="s">
        <v>2016</v>
      </c>
      <c r="G78" s="324" t="s">
        <v>16</v>
      </c>
      <c r="H78" s="325">
        <v>8</v>
      </c>
      <c r="I78" s="65"/>
      <c r="J78" s="346">
        <f t="shared" si="30"/>
        <v>0</v>
      </c>
      <c r="K78" s="347" t="s">
        <v>1651</v>
      </c>
      <c r="L78" s="64"/>
      <c r="M78" s="278"/>
      <c r="N78" s="279" t="s">
        <v>1646</v>
      </c>
      <c r="O78" s="280">
        <v>0</v>
      </c>
      <c r="P78" s="280">
        <f t="shared" si="31"/>
        <v>0</v>
      </c>
      <c r="Q78" s="280">
        <v>0</v>
      </c>
      <c r="R78" s="280">
        <f t="shared" si="32"/>
        <v>0</v>
      </c>
      <c r="S78" s="280">
        <v>0</v>
      </c>
      <c r="T78" s="281">
        <f t="shared" si="33"/>
        <v>0</v>
      </c>
      <c r="AR78" s="282" t="s">
        <v>1647</v>
      </c>
      <c r="AT78" s="282" t="s">
        <v>1642</v>
      </c>
      <c r="AU78" s="282" t="s">
        <v>1636</v>
      </c>
      <c r="AY78" s="253" t="s">
        <v>1638</v>
      </c>
      <c r="BE78" s="283">
        <f t="shared" si="34"/>
        <v>0</v>
      </c>
      <c r="BF78" s="283">
        <f t="shared" si="35"/>
        <v>0</v>
      </c>
      <c r="BG78" s="283">
        <f t="shared" si="36"/>
        <v>0</v>
      </c>
      <c r="BH78" s="283">
        <f t="shared" si="37"/>
        <v>0</v>
      </c>
      <c r="BI78" s="283">
        <f t="shared" si="38"/>
        <v>0</v>
      </c>
      <c r="BJ78" s="253" t="s">
        <v>1636</v>
      </c>
      <c r="BK78" s="283">
        <f t="shared" si="39"/>
        <v>0</v>
      </c>
      <c r="BL78" s="253" t="s">
        <v>1647</v>
      </c>
      <c r="BM78" s="282" t="s">
        <v>2693</v>
      </c>
    </row>
    <row r="79" spans="1:65" s="254" customFormat="1" ht="16.5" customHeight="1">
      <c r="A79" s="295"/>
      <c r="B79" s="298"/>
      <c r="C79" s="321">
        <v>43</v>
      </c>
      <c r="D79" s="321" t="s">
        <v>1642</v>
      </c>
      <c r="E79" s="322" t="s">
        <v>1981</v>
      </c>
      <c r="F79" s="323" t="s">
        <v>2019</v>
      </c>
      <c r="G79" s="324" t="s">
        <v>16</v>
      </c>
      <c r="H79" s="325">
        <v>8</v>
      </c>
      <c r="I79" s="65"/>
      <c r="J79" s="346">
        <f t="shared" si="30"/>
        <v>0</v>
      </c>
      <c r="K79" s="347" t="s">
        <v>1651</v>
      </c>
      <c r="L79" s="64"/>
      <c r="M79" s="278"/>
      <c r="N79" s="279" t="s">
        <v>1646</v>
      </c>
      <c r="O79" s="280">
        <v>0</v>
      </c>
      <c r="P79" s="280">
        <f t="shared" si="31"/>
        <v>0</v>
      </c>
      <c r="Q79" s="280">
        <v>0</v>
      </c>
      <c r="R79" s="280">
        <f t="shared" si="32"/>
        <v>0</v>
      </c>
      <c r="S79" s="280">
        <v>0</v>
      </c>
      <c r="T79" s="281">
        <f t="shared" si="33"/>
        <v>0</v>
      </c>
      <c r="AR79" s="282" t="s">
        <v>1647</v>
      </c>
      <c r="AT79" s="282" t="s">
        <v>1642</v>
      </c>
      <c r="AU79" s="282" t="s">
        <v>1636</v>
      </c>
      <c r="AY79" s="253" t="s">
        <v>1638</v>
      </c>
      <c r="BE79" s="283">
        <f t="shared" si="34"/>
        <v>0</v>
      </c>
      <c r="BF79" s="283">
        <f t="shared" si="35"/>
        <v>0</v>
      </c>
      <c r="BG79" s="283">
        <f t="shared" si="36"/>
        <v>0</v>
      </c>
      <c r="BH79" s="283">
        <f t="shared" si="37"/>
        <v>0</v>
      </c>
      <c r="BI79" s="283">
        <f t="shared" si="38"/>
        <v>0</v>
      </c>
      <c r="BJ79" s="253" t="s">
        <v>1636</v>
      </c>
      <c r="BK79" s="283">
        <f t="shared" si="39"/>
        <v>0</v>
      </c>
      <c r="BL79" s="253" t="s">
        <v>1647</v>
      </c>
      <c r="BM79" s="282" t="s">
        <v>2692</v>
      </c>
    </row>
    <row r="80" spans="1:65" s="254" customFormat="1" ht="16.5" customHeight="1">
      <c r="A80" s="295"/>
      <c r="B80" s="298"/>
      <c r="C80" s="321">
        <v>44</v>
      </c>
      <c r="D80" s="321" t="s">
        <v>1642</v>
      </c>
      <c r="E80" s="322" t="s">
        <v>2691</v>
      </c>
      <c r="F80" s="323" t="s">
        <v>2022</v>
      </c>
      <c r="G80" s="324" t="s">
        <v>2023</v>
      </c>
      <c r="H80" s="325">
        <v>24</v>
      </c>
      <c r="I80" s="65"/>
      <c r="J80" s="346">
        <f t="shared" si="30"/>
        <v>0</v>
      </c>
      <c r="K80" s="347" t="s">
        <v>1651</v>
      </c>
      <c r="L80" s="64"/>
      <c r="M80" s="278"/>
      <c r="N80" s="279" t="s">
        <v>1646</v>
      </c>
      <c r="O80" s="280">
        <v>0</v>
      </c>
      <c r="P80" s="280">
        <f t="shared" si="31"/>
        <v>0</v>
      </c>
      <c r="Q80" s="280">
        <v>0</v>
      </c>
      <c r="R80" s="280">
        <f t="shared" si="32"/>
        <v>0</v>
      </c>
      <c r="S80" s="280">
        <v>0</v>
      </c>
      <c r="T80" s="281">
        <f t="shared" si="33"/>
        <v>0</v>
      </c>
      <c r="AR80" s="282" t="s">
        <v>1647</v>
      </c>
      <c r="AT80" s="282" t="s">
        <v>1642</v>
      </c>
      <c r="AU80" s="282" t="s">
        <v>1636</v>
      </c>
      <c r="AY80" s="253" t="s">
        <v>1638</v>
      </c>
      <c r="BE80" s="283">
        <f t="shared" si="34"/>
        <v>0</v>
      </c>
      <c r="BF80" s="283">
        <f t="shared" si="35"/>
        <v>0</v>
      </c>
      <c r="BG80" s="283">
        <f t="shared" si="36"/>
        <v>0</v>
      </c>
      <c r="BH80" s="283">
        <f t="shared" si="37"/>
        <v>0</v>
      </c>
      <c r="BI80" s="283">
        <f t="shared" si="38"/>
        <v>0</v>
      </c>
      <c r="BJ80" s="253" t="s">
        <v>1636</v>
      </c>
      <c r="BK80" s="283">
        <f t="shared" si="39"/>
        <v>0</v>
      </c>
      <c r="BL80" s="253" t="s">
        <v>1647</v>
      </c>
      <c r="BM80" s="282" t="s">
        <v>2690</v>
      </c>
    </row>
    <row r="81" spans="1:65" s="254" customFormat="1" ht="16.5" customHeight="1">
      <c r="A81" s="295"/>
      <c r="B81" s="298"/>
      <c r="C81" s="321">
        <v>45</v>
      </c>
      <c r="D81" s="321" t="s">
        <v>1642</v>
      </c>
      <c r="E81" s="322" t="s">
        <v>2689</v>
      </c>
      <c r="F81" s="323" t="s">
        <v>2688</v>
      </c>
      <c r="G81" s="324" t="s">
        <v>4</v>
      </c>
      <c r="H81" s="325">
        <v>3.2000000000000001E-2</v>
      </c>
      <c r="I81" s="65"/>
      <c r="J81" s="346">
        <f t="shared" si="30"/>
        <v>0</v>
      </c>
      <c r="K81" s="347" t="s">
        <v>1645</v>
      </c>
      <c r="L81" s="64"/>
      <c r="M81" s="278"/>
      <c r="N81" s="279" t="s">
        <v>1646</v>
      </c>
      <c r="O81" s="280">
        <v>2.71</v>
      </c>
      <c r="P81" s="280">
        <f t="shared" si="31"/>
        <v>8.6720000000000005E-2</v>
      </c>
      <c r="Q81" s="280">
        <v>0</v>
      </c>
      <c r="R81" s="280">
        <f t="shared" si="32"/>
        <v>0</v>
      </c>
      <c r="S81" s="280">
        <v>0</v>
      </c>
      <c r="T81" s="281">
        <f t="shared" si="33"/>
        <v>0</v>
      </c>
      <c r="AR81" s="282" t="s">
        <v>1647</v>
      </c>
      <c r="AT81" s="282" t="s">
        <v>1642</v>
      </c>
      <c r="AU81" s="282" t="s">
        <v>1636</v>
      </c>
      <c r="AY81" s="253" t="s">
        <v>1638</v>
      </c>
      <c r="BE81" s="283">
        <f t="shared" si="34"/>
        <v>0</v>
      </c>
      <c r="BF81" s="283">
        <f t="shared" si="35"/>
        <v>0</v>
      </c>
      <c r="BG81" s="283">
        <f t="shared" si="36"/>
        <v>0</v>
      </c>
      <c r="BH81" s="283">
        <f t="shared" si="37"/>
        <v>0</v>
      </c>
      <c r="BI81" s="283">
        <f t="shared" si="38"/>
        <v>0</v>
      </c>
      <c r="BJ81" s="253" t="s">
        <v>1636</v>
      </c>
      <c r="BK81" s="283">
        <f t="shared" si="39"/>
        <v>0</v>
      </c>
      <c r="BL81" s="253" t="s">
        <v>1647</v>
      </c>
      <c r="BM81" s="282" t="s">
        <v>2687</v>
      </c>
    </row>
    <row r="82" spans="1:65" s="271" customFormat="1" ht="22.9" customHeight="1">
      <c r="A82" s="316"/>
      <c r="B82" s="317"/>
      <c r="C82" s="316"/>
      <c r="D82" s="318" t="s">
        <v>1633</v>
      </c>
      <c r="E82" s="320" t="s">
        <v>2686</v>
      </c>
      <c r="F82" s="320" t="s">
        <v>2685</v>
      </c>
      <c r="G82" s="316"/>
      <c r="H82" s="316"/>
      <c r="J82" s="345">
        <f>BK82</f>
        <v>0</v>
      </c>
      <c r="K82" s="344"/>
      <c r="L82" s="270"/>
      <c r="M82" s="273"/>
      <c r="P82" s="274">
        <f>SUM(P83:P99)</f>
        <v>0</v>
      </c>
      <c r="R82" s="274">
        <f>SUM(R83:R99)</f>
        <v>0</v>
      </c>
      <c r="T82" s="275">
        <f>SUM(T83:T99)</f>
        <v>0</v>
      </c>
      <c r="AR82" s="272" t="s">
        <v>1636</v>
      </c>
      <c r="AT82" s="276" t="s">
        <v>1633</v>
      </c>
      <c r="AU82" s="276" t="s">
        <v>1641</v>
      </c>
      <c r="AY82" s="272" t="s">
        <v>1638</v>
      </c>
      <c r="BK82" s="277">
        <f>SUM(BK83:BK99)</f>
        <v>0</v>
      </c>
    </row>
    <row r="83" spans="1:65" s="254" customFormat="1" ht="24" customHeight="1">
      <c r="A83" s="295"/>
      <c r="B83" s="298"/>
      <c r="C83" s="321">
        <v>46</v>
      </c>
      <c r="D83" s="321" t="s">
        <v>1642</v>
      </c>
      <c r="E83" s="322" t="s">
        <v>2684</v>
      </c>
      <c r="F83" s="323" t="s">
        <v>2683</v>
      </c>
      <c r="G83" s="324" t="s">
        <v>10</v>
      </c>
      <c r="H83" s="325">
        <v>200</v>
      </c>
      <c r="I83" s="65"/>
      <c r="J83" s="346">
        <f t="shared" ref="J83:J99" si="40">ROUND(I83*H83,2)</f>
        <v>0</v>
      </c>
      <c r="K83" s="347" t="s">
        <v>1651</v>
      </c>
      <c r="L83" s="64"/>
      <c r="M83" s="278"/>
      <c r="N83" s="279" t="s">
        <v>1646</v>
      </c>
      <c r="O83" s="280">
        <v>0</v>
      </c>
      <c r="P83" s="280">
        <f t="shared" ref="P83:P99" si="41">O83*H83</f>
        <v>0</v>
      </c>
      <c r="Q83" s="280">
        <v>0</v>
      </c>
      <c r="R83" s="280">
        <f t="shared" ref="R83:R99" si="42">Q83*H83</f>
        <v>0</v>
      </c>
      <c r="S83" s="280">
        <v>0</v>
      </c>
      <c r="T83" s="281">
        <f t="shared" ref="T83:T99" si="43">S83*H83</f>
        <v>0</v>
      </c>
      <c r="AR83" s="282" t="s">
        <v>1647</v>
      </c>
      <c r="AT83" s="282" t="s">
        <v>1642</v>
      </c>
      <c r="AU83" s="282" t="s">
        <v>1636</v>
      </c>
      <c r="AY83" s="253" t="s">
        <v>1638</v>
      </c>
      <c r="BE83" s="283">
        <f t="shared" ref="BE83:BE99" si="44">IF(N83="základní",J83,0)</f>
        <v>0</v>
      </c>
      <c r="BF83" s="283">
        <f t="shared" ref="BF83:BF99" si="45">IF(N83="snížená",J83,0)</f>
        <v>0</v>
      </c>
      <c r="BG83" s="283">
        <f t="shared" ref="BG83:BG99" si="46">IF(N83="zákl. přenesená",J83,0)</f>
        <v>0</v>
      </c>
      <c r="BH83" s="283">
        <f t="shared" ref="BH83:BH99" si="47">IF(N83="sníž. přenesená",J83,0)</f>
        <v>0</v>
      </c>
      <c r="BI83" s="283">
        <f t="shared" ref="BI83:BI99" si="48">IF(N83="nulová",J83,0)</f>
        <v>0</v>
      </c>
      <c r="BJ83" s="253" t="s">
        <v>1636</v>
      </c>
      <c r="BK83" s="283">
        <f t="shared" ref="BK83:BK99" si="49">ROUND(I83*H83,2)</f>
        <v>0</v>
      </c>
      <c r="BL83" s="253" t="s">
        <v>1647</v>
      </c>
      <c r="BM83" s="282" t="s">
        <v>2682</v>
      </c>
    </row>
    <row r="84" spans="1:65" s="254" customFormat="1" ht="16.5" customHeight="1">
      <c r="A84" s="295"/>
      <c r="B84" s="298"/>
      <c r="C84" s="321">
        <v>47</v>
      </c>
      <c r="D84" s="321" t="s">
        <v>1642</v>
      </c>
      <c r="E84" s="322" t="s">
        <v>2681</v>
      </c>
      <c r="F84" s="323" t="s">
        <v>2680</v>
      </c>
      <c r="G84" s="324" t="s">
        <v>18</v>
      </c>
      <c r="H84" s="325">
        <v>1104</v>
      </c>
      <c r="I84" s="65"/>
      <c r="J84" s="346">
        <f t="shared" si="40"/>
        <v>0</v>
      </c>
      <c r="K84" s="347" t="s">
        <v>1651</v>
      </c>
      <c r="L84" s="64"/>
      <c r="M84" s="278"/>
      <c r="N84" s="279" t="s">
        <v>1646</v>
      </c>
      <c r="O84" s="280">
        <v>0</v>
      </c>
      <c r="P84" s="280">
        <f t="shared" si="41"/>
        <v>0</v>
      </c>
      <c r="Q84" s="280">
        <v>0</v>
      </c>
      <c r="R84" s="280">
        <f t="shared" si="42"/>
        <v>0</v>
      </c>
      <c r="S84" s="280">
        <v>0</v>
      </c>
      <c r="T84" s="281">
        <f t="shared" si="43"/>
        <v>0</v>
      </c>
      <c r="AR84" s="282" t="s">
        <v>1647</v>
      </c>
      <c r="AT84" s="282" t="s">
        <v>1642</v>
      </c>
      <c r="AU84" s="282" t="s">
        <v>1636</v>
      </c>
      <c r="AY84" s="253" t="s">
        <v>1638</v>
      </c>
      <c r="BE84" s="283">
        <f t="shared" si="44"/>
        <v>0</v>
      </c>
      <c r="BF84" s="283">
        <f t="shared" si="45"/>
        <v>0</v>
      </c>
      <c r="BG84" s="283">
        <f t="shared" si="46"/>
        <v>0</v>
      </c>
      <c r="BH84" s="283">
        <f t="shared" si="47"/>
        <v>0</v>
      </c>
      <c r="BI84" s="283">
        <f t="shared" si="48"/>
        <v>0</v>
      </c>
      <c r="BJ84" s="253" t="s">
        <v>1636</v>
      </c>
      <c r="BK84" s="283">
        <f t="shared" si="49"/>
        <v>0</v>
      </c>
      <c r="BL84" s="253" t="s">
        <v>1647</v>
      </c>
      <c r="BM84" s="282" t="s">
        <v>2679</v>
      </c>
    </row>
    <row r="85" spans="1:65" s="254" customFormat="1" ht="16.5" customHeight="1">
      <c r="A85" s="295"/>
      <c r="B85" s="298"/>
      <c r="C85" s="321">
        <v>48</v>
      </c>
      <c r="D85" s="321" t="s">
        <v>1642</v>
      </c>
      <c r="E85" s="322" t="s">
        <v>2678</v>
      </c>
      <c r="F85" s="323" t="s">
        <v>2677</v>
      </c>
      <c r="G85" s="324" t="s">
        <v>10</v>
      </c>
      <c r="H85" s="325">
        <v>225</v>
      </c>
      <c r="I85" s="65"/>
      <c r="J85" s="346">
        <f t="shared" si="40"/>
        <v>0</v>
      </c>
      <c r="K85" s="347" t="s">
        <v>1651</v>
      </c>
      <c r="L85" s="64"/>
      <c r="M85" s="278"/>
      <c r="N85" s="279" t="s">
        <v>1646</v>
      </c>
      <c r="O85" s="280">
        <v>0</v>
      </c>
      <c r="P85" s="280">
        <f t="shared" si="41"/>
        <v>0</v>
      </c>
      <c r="Q85" s="280">
        <v>0</v>
      </c>
      <c r="R85" s="280">
        <f t="shared" si="42"/>
        <v>0</v>
      </c>
      <c r="S85" s="280">
        <v>0</v>
      </c>
      <c r="T85" s="281">
        <f t="shared" si="43"/>
        <v>0</v>
      </c>
      <c r="AR85" s="282" t="s">
        <v>1647</v>
      </c>
      <c r="AT85" s="282" t="s">
        <v>1642</v>
      </c>
      <c r="AU85" s="282" t="s">
        <v>1636</v>
      </c>
      <c r="AY85" s="253" t="s">
        <v>1638</v>
      </c>
      <c r="BE85" s="283">
        <f t="shared" si="44"/>
        <v>0</v>
      </c>
      <c r="BF85" s="283">
        <f t="shared" si="45"/>
        <v>0</v>
      </c>
      <c r="BG85" s="283">
        <f t="shared" si="46"/>
        <v>0</v>
      </c>
      <c r="BH85" s="283">
        <f t="shared" si="47"/>
        <v>0</v>
      </c>
      <c r="BI85" s="283">
        <f t="shared" si="48"/>
        <v>0</v>
      </c>
      <c r="BJ85" s="253" t="s">
        <v>1636</v>
      </c>
      <c r="BK85" s="283">
        <f t="shared" si="49"/>
        <v>0</v>
      </c>
      <c r="BL85" s="253" t="s">
        <v>1647</v>
      </c>
      <c r="BM85" s="282" t="s">
        <v>2676</v>
      </c>
    </row>
    <row r="86" spans="1:65" s="254" customFormat="1" ht="16.5" customHeight="1">
      <c r="A86" s="295"/>
      <c r="B86" s="298"/>
      <c r="C86" s="321">
        <v>49</v>
      </c>
      <c r="D86" s="321" t="s">
        <v>1642</v>
      </c>
      <c r="E86" s="322" t="s">
        <v>2675</v>
      </c>
      <c r="F86" s="323" t="s">
        <v>2674</v>
      </c>
      <c r="G86" s="324" t="s">
        <v>3</v>
      </c>
      <c r="H86" s="325">
        <v>1440</v>
      </c>
      <c r="I86" s="65"/>
      <c r="J86" s="346">
        <f t="shared" si="40"/>
        <v>0</v>
      </c>
      <c r="K86" s="347" t="s">
        <v>1651</v>
      </c>
      <c r="L86" s="64"/>
      <c r="M86" s="278"/>
      <c r="N86" s="279" t="s">
        <v>1646</v>
      </c>
      <c r="O86" s="280">
        <v>0</v>
      </c>
      <c r="P86" s="280">
        <f t="shared" si="41"/>
        <v>0</v>
      </c>
      <c r="Q86" s="280">
        <v>0</v>
      </c>
      <c r="R86" s="280">
        <f t="shared" si="42"/>
        <v>0</v>
      </c>
      <c r="S86" s="280">
        <v>0</v>
      </c>
      <c r="T86" s="281">
        <f t="shared" si="43"/>
        <v>0</v>
      </c>
      <c r="AR86" s="282" t="s">
        <v>1647</v>
      </c>
      <c r="AT86" s="282" t="s">
        <v>1642</v>
      </c>
      <c r="AU86" s="282" t="s">
        <v>1636</v>
      </c>
      <c r="AY86" s="253" t="s">
        <v>1638</v>
      </c>
      <c r="BE86" s="283">
        <f t="shared" si="44"/>
        <v>0</v>
      </c>
      <c r="BF86" s="283">
        <f t="shared" si="45"/>
        <v>0</v>
      </c>
      <c r="BG86" s="283">
        <f t="shared" si="46"/>
        <v>0</v>
      </c>
      <c r="BH86" s="283">
        <f t="shared" si="47"/>
        <v>0</v>
      </c>
      <c r="BI86" s="283">
        <f t="shared" si="48"/>
        <v>0</v>
      </c>
      <c r="BJ86" s="253" t="s">
        <v>1636</v>
      </c>
      <c r="BK86" s="283">
        <f t="shared" si="49"/>
        <v>0</v>
      </c>
      <c r="BL86" s="253" t="s">
        <v>1647</v>
      </c>
      <c r="BM86" s="282" t="s">
        <v>2673</v>
      </c>
    </row>
    <row r="87" spans="1:65" s="254" customFormat="1" ht="16.5" customHeight="1">
      <c r="A87" s="295"/>
      <c r="B87" s="298"/>
      <c r="C87" s="321">
        <v>50</v>
      </c>
      <c r="D87" s="321" t="s">
        <v>1642</v>
      </c>
      <c r="E87" s="322" t="s">
        <v>2672</v>
      </c>
      <c r="F87" s="323" t="s">
        <v>2671</v>
      </c>
      <c r="G87" s="324" t="s">
        <v>3</v>
      </c>
      <c r="H87" s="325">
        <v>250</v>
      </c>
      <c r="I87" s="65"/>
      <c r="J87" s="346">
        <f t="shared" si="40"/>
        <v>0</v>
      </c>
      <c r="K87" s="347" t="s">
        <v>1651</v>
      </c>
      <c r="L87" s="64"/>
      <c r="M87" s="278"/>
      <c r="N87" s="279" t="s">
        <v>1646</v>
      </c>
      <c r="O87" s="280">
        <v>0</v>
      </c>
      <c r="P87" s="280">
        <f t="shared" si="41"/>
        <v>0</v>
      </c>
      <c r="Q87" s="280">
        <v>0</v>
      </c>
      <c r="R87" s="280">
        <f t="shared" si="42"/>
        <v>0</v>
      </c>
      <c r="S87" s="280">
        <v>0</v>
      </c>
      <c r="T87" s="281">
        <f t="shared" si="43"/>
        <v>0</v>
      </c>
      <c r="AR87" s="282" t="s">
        <v>1647</v>
      </c>
      <c r="AT87" s="282" t="s">
        <v>1642</v>
      </c>
      <c r="AU87" s="282" t="s">
        <v>1636</v>
      </c>
      <c r="AY87" s="253" t="s">
        <v>1638</v>
      </c>
      <c r="BE87" s="283">
        <f t="shared" si="44"/>
        <v>0</v>
      </c>
      <c r="BF87" s="283">
        <f t="shared" si="45"/>
        <v>0</v>
      </c>
      <c r="BG87" s="283">
        <f t="shared" si="46"/>
        <v>0</v>
      </c>
      <c r="BH87" s="283">
        <f t="shared" si="47"/>
        <v>0</v>
      </c>
      <c r="BI87" s="283">
        <f t="shared" si="48"/>
        <v>0</v>
      </c>
      <c r="BJ87" s="253" t="s">
        <v>1636</v>
      </c>
      <c r="BK87" s="283">
        <f t="shared" si="49"/>
        <v>0</v>
      </c>
      <c r="BL87" s="253" t="s">
        <v>1647</v>
      </c>
      <c r="BM87" s="282" t="s">
        <v>2670</v>
      </c>
    </row>
    <row r="88" spans="1:65" s="254" customFormat="1" ht="16.5" customHeight="1">
      <c r="A88" s="295"/>
      <c r="B88" s="298"/>
      <c r="C88" s="321">
        <v>51</v>
      </c>
      <c r="D88" s="321" t="s">
        <v>1642</v>
      </c>
      <c r="E88" s="322" t="s">
        <v>2669</v>
      </c>
      <c r="F88" s="323" t="s">
        <v>2668</v>
      </c>
      <c r="G88" s="324" t="s">
        <v>2661</v>
      </c>
      <c r="H88" s="325">
        <v>4</v>
      </c>
      <c r="I88" s="65"/>
      <c r="J88" s="346">
        <f t="shared" si="40"/>
        <v>0</v>
      </c>
      <c r="K88" s="347" t="s">
        <v>1651</v>
      </c>
      <c r="L88" s="64"/>
      <c r="M88" s="278"/>
      <c r="N88" s="279" t="s">
        <v>1646</v>
      </c>
      <c r="O88" s="280">
        <v>0</v>
      </c>
      <c r="P88" s="280">
        <f t="shared" si="41"/>
        <v>0</v>
      </c>
      <c r="Q88" s="280">
        <v>0</v>
      </c>
      <c r="R88" s="280">
        <f t="shared" si="42"/>
        <v>0</v>
      </c>
      <c r="S88" s="280">
        <v>0</v>
      </c>
      <c r="T88" s="281">
        <f t="shared" si="43"/>
        <v>0</v>
      </c>
      <c r="AR88" s="282" t="s">
        <v>1647</v>
      </c>
      <c r="AT88" s="282" t="s">
        <v>1642</v>
      </c>
      <c r="AU88" s="282" t="s">
        <v>1636</v>
      </c>
      <c r="AY88" s="253" t="s">
        <v>1638</v>
      </c>
      <c r="BE88" s="283">
        <f t="shared" si="44"/>
        <v>0</v>
      </c>
      <c r="BF88" s="283">
        <f t="shared" si="45"/>
        <v>0</v>
      </c>
      <c r="BG88" s="283">
        <f t="shared" si="46"/>
        <v>0</v>
      </c>
      <c r="BH88" s="283">
        <f t="shared" si="47"/>
        <v>0</v>
      </c>
      <c r="BI88" s="283">
        <f t="shared" si="48"/>
        <v>0</v>
      </c>
      <c r="BJ88" s="253" t="s">
        <v>1636</v>
      </c>
      <c r="BK88" s="283">
        <f t="shared" si="49"/>
        <v>0</v>
      </c>
      <c r="BL88" s="253" t="s">
        <v>1647</v>
      </c>
      <c r="BM88" s="282" t="s">
        <v>2667</v>
      </c>
    </row>
    <row r="89" spans="1:65" s="254" customFormat="1" ht="16.5" customHeight="1">
      <c r="A89" s="295"/>
      <c r="B89" s="298"/>
      <c r="C89" s="321">
        <v>52</v>
      </c>
      <c r="D89" s="321" t="s">
        <v>1642</v>
      </c>
      <c r="E89" s="322" t="s">
        <v>2666</v>
      </c>
      <c r="F89" s="323" t="s">
        <v>2665</v>
      </c>
      <c r="G89" s="324" t="s">
        <v>18</v>
      </c>
      <c r="H89" s="325">
        <v>2</v>
      </c>
      <c r="I89" s="65"/>
      <c r="J89" s="346">
        <f t="shared" si="40"/>
        <v>0</v>
      </c>
      <c r="K89" s="347" t="s">
        <v>1651</v>
      </c>
      <c r="L89" s="64"/>
      <c r="M89" s="278"/>
      <c r="N89" s="279" t="s">
        <v>1646</v>
      </c>
      <c r="O89" s="280">
        <v>0</v>
      </c>
      <c r="P89" s="280">
        <f t="shared" si="41"/>
        <v>0</v>
      </c>
      <c r="Q89" s="280">
        <v>0</v>
      </c>
      <c r="R89" s="280">
        <f t="shared" si="42"/>
        <v>0</v>
      </c>
      <c r="S89" s="280">
        <v>0</v>
      </c>
      <c r="T89" s="281">
        <f t="shared" si="43"/>
        <v>0</v>
      </c>
      <c r="AR89" s="282" t="s">
        <v>1647</v>
      </c>
      <c r="AT89" s="282" t="s">
        <v>1642</v>
      </c>
      <c r="AU89" s="282" t="s">
        <v>1636</v>
      </c>
      <c r="AY89" s="253" t="s">
        <v>1638</v>
      </c>
      <c r="BE89" s="283">
        <f t="shared" si="44"/>
        <v>0</v>
      </c>
      <c r="BF89" s="283">
        <f t="shared" si="45"/>
        <v>0</v>
      </c>
      <c r="BG89" s="283">
        <f t="shared" si="46"/>
        <v>0</v>
      </c>
      <c r="BH89" s="283">
        <f t="shared" si="47"/>
        <v>0</v>
      </c>
      <c r="BI89" s="283">
        <f t="shared" si="48"/>
        <v>0</v>
      </c>
      <c r="BJ89" s="253" t="s">
        <v>1636</v>
      </c>
      <c r="BK89" s="283">
        <f t="shared" si="49"/>
        <v>0</v>
      </c>
      <c r="BL89" s="253" t="s">
        <v>1647</v>
      </c>
      <c r="BM89" s="282" t="s">
        <v>2664</v>
      </c>
    </row>
    <row r="90" spans="1:65" s="254" customFormat="1" ht="16.5" customHeight="1">
      <c r="A90" s="295"/>
      <c r="B90" s="298"/>
      <c r="C90" s="321">
        <v>53</v>
      </c>
      <c r="D90" s="321" t="s">
        <v>1642</v>
      </c>
      <c r="E90" s="322" t="s">
        <v>2663</v>
      </c>
      <c r="F90" s="323" t="s">
        <v>2662</v>
      </c>
      <c r="G90" s="324" t="s">
        <v>2661</v>
      </c>
      <c r="H90" s="325">
        <v>2</v>
      </c>
      <c r="I90" s="65"/>
      <c r="J90" s="346">
        <f t="shared" si="40"/>
        <v>0</v>
      </c>
      <c r="K90" s="347" t="s">
        <v>1651</v>
      </c>
      <c r="L90" s="64"/>
      <c r="M90" s="278"/>
      <c r="N90" s="279" t="s">
        <v>1646</v>
      </c>
      <c r="O90" s="280">
        <v>0</v>
      </c>
      <c r="P90" s="280">
        <f t="shared" si="41"/>
        <v>0</v>
      </c>
      <c r="Q90" s="280">
        <v>0</v>
      </c>
      <c r="R90" s="280">
        <f t="shared" si="42"/>
        <v>0</v>
      </c>
      <c r="S90" s="280">
        <v>0</v>
      </c>
      <c r="T90" s="281">
        <f t="shared" si="43"/>
        <v>0</v>
      </c>
      <c r="AR90" s="282" t="s">
        <v>1647</v>
      </c>
      <c r="AT90" s="282" t="s">
        <v>1642</v>
      </c>
      <c r="AU90" s="282" t="s">
        <v>1636</v>
      </c>
      <c r="AY90" s="253" t="s">
        <v>1638</v>
      </c>
      <c r="BE90" s="283">
        <f t="shared" si="44"/>
        <v>0</v>
      </c>
      <c r="BF90" s="283">
        <f t="shared" si="45"/>
        <v>0</v>
      </c>
      <c r="BG90" s="283">
        <f t="shared" si="46"/>
        <v>0</v>
      </c>
      <c r="BH90" s="283">
        <f t="shared" si="47"/>
        <v>0</v>
      </c>
      <c r="BI90" s="283">
        <f t="shared" si="48"/>
        <v>0</v>
      </c>
      <c r="BJ90" s="253" t="s">
        <v>1636</v>
      </c>
      <c r="BK90" s="283">
        <f t="shared" si="49"/>
        <v>0</v>
      </c>
      <c r="BL90" s="253" t="s">
        <v>1647</v>
      </c>
      <c r="BM90" s="282" t="s">
        <v>2660</v>
      </c>
    </row>
    <row r="91" spans="1:65" s="254" customFormat="1" ht="16.5" customHeight="1">
      <c r="A91" s="295"/>
      <c r="B91" s="298"/>
      <c r="C91" s="321">
        <v>54</v>
      </c>
      <c r="D91" s="321" t="s">
        <v>1642</v>
      </c>
      <c r="E91" s="322" t="s">
        <v>2659</v>
      </c>
      <c r="F91" s="323" t="s">
        <v>2658</v>
      </c>
      <c r="G91" s="324" t="s">
        <v>18</v>
      </c>
      <c r="H91" s="325">
        <v>44</v>
      </c>
      <c r="I91" s="65"/>
      <c r="J91" s="346">
        <f t="shared" si="40"/>
        <v>0</v>
      </c>
      <c r="K91" s="347" t="s">
        <v>1651</v>
      </c>
      <c r="L91" s="64"/>
      <c r="M91" s="278"/>
      <c r="N91" s="279" t="s">
        <v>1646</v>
      </c>
      <c r="O91" s="280">
        <v>0</v>
      </c>
      <c r="P91" s="280">
        <f t="shared" si="41"/>
        <v>0</v>
      </c>
      <c r="Q91" s="280">
        <v>0</v>
      </c>
      <c r="R91" s="280">
        <f t="shared" si="42"/>
        <v>0</v>
      </c>
      <c r="S91" s="280">
        <v>0</v>
      </c>
      <c r="T91" s="281">
        <f t="shared" si="43"/>
        <v>0</v>
      </c>
      <c r="AR91" s="282" t="s">
        <v>1647</v>
      </c>
      <c r="AT91" s="282" t="s">
        <v>1642</v>
      </c>
      <c r="AU91" s="282" t="s">
        <v>1636</v>
      </c>
      <c r="AY91" s="253" t="s">
        <v>1638</v>
      </c>
      <c r="BE91" s="283">
        <f t="shared" si="44"/>
        <v>0</v>
      </c>
      <c r="BF91" s="283">
        <f t="shared" si="45"/>
        <v>0</v>
      </c>
      <c r="BG91" s="283">
        <f t="shared" si="46"/>
        <v>0</v>
      </c>
      <c r="BH91" s="283">
        <f t="shared" si="47"/>
        <v>0</v>
      </c>
      <c r="BI91" s="283">
        <f t="shared" si="48"/>
        <v>0</v>
      </c>
      <c r="BJ91" s="253" t="s">
        <v>1636</v>
      </c>
      <c r="BK91" s="283">
        <f t="shared" si="49"/>
        <v>0</v>
      </c>
      <c r="BL91" s="253" t="s">
        <v>1647</v>
      </c>
      <c r="BM91" s="282" t="s">
        <v>2657</v>
      </c>
    </row>
    <row r="92" spans="1:65" s="254" customFormat="1" ht="16.5" customHeight="1">
      <c r="A92" s="295"/>
      <c r="B92" s="298"/>
      <c r="C92" s="321">
        <v>55</v>
      </c>
      <c r="D92" s="321" t="s">
        <v>1642</v>
      </c>
      <c r="E92" s="322" t="s">
        <v>2656</v>
      </c>
      <c r="F92" s="323" t="s">
        <v>2655</v>
      </c>
      <c r="G92" s="324" t="s">
        <v>18</v>
      </c>
      <c r="H92" s="325">
        <v>44</v>
      </c>
      <c r="I92" s="65"/>
      <c r="J92" s="346">
        <f t="shared" si="40"/>
        <v>0</v>
      </c>
      <c r="K92" s="347" t="s">
        <v>1651</v>
      </c>
      <c r="L92" s="64"/>
      <c r="M92" s="278"/>
      <c r="N92" s="279" t="s">
        <v>1646</v>
      </c>
      <c r="O92" s="280">
        <v>0</v>
      </c>
      <c r="P92" s="280">
        <f t="shared" si="41"/>
        <v>0</v>
      </c>
      <c r="Q92" s="280">
        <v>0</v>
      </c>
      <c r="R92" s="280">
        <f t="shared" si="42"/>
        <v>0</v>
      </c>
      <c r="S92" s="280">
        <v>0</v>
      </c>
      <c r="T92" s="281">
        <f t="shared" si="43"/>
        <v>0</v>
      </c>
      <c r="AR92" s="282" t="s">
        <v>1647</v>
      </c>
      <c r="AT92" s="282" t="s">
        <v>1642</v>
      </c>
      <c r="AU92" s="282" t="s">
        <v>1636</v>
      </c>
      <c r="AY92" s="253" t="s">
        <v>1638</v>
      </c>
      <c r="BE92" s="283">
        <f t="shared" si="44"/>
        <v>0</v>
      </c>
      <c r="BF92" s="283">
        <f t="shared" si="45"/>
        <v>0</v>
      </c>
      <c r="BG92" s="283">
        <f t="shared" si="46"/>
        <v>0</v>
      </c>
      <c r="BH92" s="283">
        <f t="shared" si="47"/>
        <v>0</v>
      </c>
      <c r="BI92" s="283">
        <f t="shared" si="48"/>
        <v>0</v>
      </c>
      <c r="BJ92" s="253" t="s">
        <v>1636</v>
      </c>
      <c r="BK92" s="283">
        <f t="shared" si="49"/>
        <v>0</v>
      </c>
      <c r="BL92" s="253" t="s">
        <v>1647</v>
      </c>
      <c r="BM92" s="282" t="s">
        <v>2654</v>
      </c>
    </row>
    <row r="93" spans="1:65" s="254" customFormat="1" ht="16.5" customHeight="1">
      <c r="A93" s="295"/>
      <c r="B93" s="298"/>
      <c r="C93" s="321">
        <v>56</v>
      </c>
      <c r="D93" s="321" t="s">
        <v>1642</v>
      </c>
      <c r="E93" s="322" t="s">
        <v>2653</v>
      </c>
      <c r="F93" s="323" t="s">
        <v>2652</v>
      </c>
      <c r="G93" s="324" t="s">
        <v>18</v>
      </c>
      <c r="H93" s="325">
        <v>2</v>
      </c>
      <c r="I93" s="65"/>
      <c r="J93" s="346">
        <f t="shared" si="40"/>
        <v>0</v>
      </c>
      <c r="K93" s="347" t="s">
        <v>1651</v>
      </c>
      <c r="L93" s="64"/>
      <c r="M93" s="278"/>
      <c r="N93" s="279" t="s">
        <v>1646</v>
      </c>
      <c r="O93" s="280">
        <v>0</v>
      </c>
      <c r="P93" s="280">
        <f t="shared" si="41"/>
        <v>0</v>
      </c>
      <c r="Q93" s="280">
        <v>0</v>
      </c>
      <c r="R93" s="280">
        <f t="shared" si="42"/>
        <v>0</v>
      </c>
      <c r="S93" s="280">
        <v>0</v>
      </c>
      <c r="T93" s="281">
        <f t="shared" si="43"/>
        <v>0</v>
      </c>
      <c r="AR93" s="282" t="s">
        <v>1647</v>
      </c>
      <c r="AT93" s="282" t="s">
        <v>1642</v>
      </c>
      <c r="AU93" s="282" t="s">
        <v>1636</v>
      </c>
      <c r="AY93" s="253" t="s">
        <v>1638</v>
      </c>
      <c r="BE93" s="283">
        <f t="shared" si="44"/>
        <v>0</v>
      </c>
      <c r="BF93" s="283">
        <f t="shared" si="45"/>
        <v>0</v>
      </c>
      <c r="BG93" s="283">
        <f t="shared" si="46"/>
        <v>0</v>
      </c>
      <c r="BH93" s="283">
        <f t="shared" si="47"/>
        <v>0</v>
      </c>
      <c r="BI93" s="283">
        <f t="shared" si="48"/>
        <v>0</v>
      </c>
      <c r="BJ93" s="253" t="s">
        <v>1636</v>
      </c>
      <c r="BK93" s="283">
        <f t="shared" si="49"/>
        <v>0</v>
      </c>
      <c r="BL93" s="253" t="s">
        <v>1647</v>
      </c>
      <c r="BM93" s="282" t="s">
        <v>2651</v>
      </c>
    </row>
    <row r="94" spans="1:65" s="254" customFormat="1" ht="16.5" customHeight="1">
      <c r="A94" s="295"/>
      <c r="B94" s="298"/>
      <c r="C94" s="321">
        <v>57</v>
      </c>
      <c r="D94" s="321" t="s">
        <v>1642</v>
      </c>
      <c r="E94" s="322" t="s">
        <v>2650</v>
      </c>
      <c r="F94" s="323" t="s">
        <v>2649</v>
      </c>
      <c r="G94" s="324" t="s">
        <v>2377</v>
      </c>
      <c r="H94" s="325">
        <v>1</v>
      </c>
      <c r="I94" s="65"/>
      <c r="J94" s="346">
        <f t="shared" si="40"/>
        <v>0</v>
      </c>
      <c r="K94" s="347" t="s">
        <v>1651</v>
      </c>
      <c r="L94" s="64"/>
      <c r="M94" s="278"/>
      <c r="N94" s="279" t="s">
        <v>1646</v>
      </c>
      <c r="O94" s="280">
        <v>0</v>
      </c>
      <c r="P94" s="280">
        <f t="shared" si="41"/>
        <v>0</v>
      </c>
      <c r="Q94" s="280">
        <v>0</v>
      </c>
      <c r="R94" s="280">
        <f t="shared" si="42"/>
        <v>0</v>
      </c>
      <c r="S94" s="280">
        <v>0</v>
      </c>
      <c r="T94" s="281">
        <f t="shared" si="43"/>
        <v>0</v>
      </c>
      <c r="AR94" s="282" t="s">
        <v>1647</v>
      </c>
      <c r="AT94" s="282" t="s">
        <v>1642</v>
      </c>
      <c r="AU94" s="282" t="s">
        <v>1636</v>
      </c>
      <c r="AY94" s="253" t="s">
        <v>1638</v>
      </c>
      <c r="BE94" s="283">
        <f t="shared" si="44"/>
        <v>0</v>
      </c>
      <c r="BF94" s="283">
        <f t="shared" si="45"/>
        <v>0</v>
      </c>
      <c r="BG94" s="283">
        <f t="shared" si="46"/>
        <v>0</v>
      </c>
      <c r="BH94" s="283">
        <f t="shared" si="47"/>
        <v>0</v>
      </c>
      <c r="BI94" s="283">
        <f t="shared" si="48"/>
        <v>0</v>
      </c>
      <c r="BJ94" s="253" t="s">
        <v>1636</v>
      </c>
      <c r="BK94" s="283">
        <f t="shared" si="49"/>
        <v>0</v>
      </c>
      <c r="BL94" s="253" t="s">
        <v>1647</v>
      </c>
      <c r="BM94" s="282" t="s">
        <v>2648</v>
      </c>
    </row>
    <row r="95" spans="1:65" s="254" customFormat="1" ht="16.5" customHeight="1">
      <c r="A95" s="295"/>
      <c r="B95" s="298"/>
      <c r="C95" s="321">
        <v>58</v>
      </c>
      <c r="D95" s="321" t="s">
        <v>1642</v>
      </c>
      <c r="E95" s="322" t="s">
        <v>2647</v>
      </c>
      <c r="F95" s="323" t="s">
        <v>2646</v>
      </c>
      <c r="G95" s="324" t="s">
        <v>18</v>
      </c>
      <c r="H95" s="325">
        <v>3</v>
      </c>
      <c r="I95" s="65"/>
      <c r="J95" s="346">
        <f t="shared" si="40"/>
        <v>0</v>
      </c>
      <c r="K95" s="347" t="s">
        <v>1651</v>
      </c>
      <c r="L95" s="64"/>
      <c r="M95" s="278"/>
      <c r="N95" s="279" t="s">
        <v>1646</v>
      </c>
      <c r="O95" s="280">
        <v>0</v>
      </c>
      <c r="P95" s="280">
        <f t="shared" si="41"/>
        <v>0</v>
      </c>
      <c r="Q95" s="280">
        <v>0</v>
      </c>
      <c r="R95" s="280">
        <f t="shared" si="42"/>
        <v>0</v>
      </c>
      <c r="S95" s="280">
        <v>0</v>
      </c>
      <c r="T95" s="281">
        <f t="shared" si="43"/>
        <v>0</v>
      </c>
      <c r="AR95" s="282" t="s">
        <v>1647</v>
      </c>
      <c r="AT95" s="282" t="s">
        <v>1642</v>
      </c>
      <c r="AU95" s="282" t="s">
        <v>1636</v>
      </c>
      <c r="AY95" s="253" t="s">
        <v>1638</v>
      </c>
      <c r="BE95" s="283">
        <f t="shared" si="44"/>
        <v>0</v>
      </c>
      <c r="BF95" s="283">
        <f t="shared" si="45"/>
        <v>0</v>
      </c>
      <c r="BG95" s="283">
        <f t="shared" si="46"/>
        <v>0</v>
      </c>
      <c r="BH95" s="283">
        <f t="shared" si="47"/>
        <v>0</v>
      </c>
      <c r="BI95" s="283">
        <f t="shared" si="48"/>
        <v>0</v>
      </c>
      <c r="BJ95" s="253" t="s">
        <v>1636</v>
      </c>
      <c r="BK95" s="283">
        <f t="shared" si="49"/>
        <v>0</v>
      </c>
      <c r="BL95" s="253" t="s">
        <v>1647</v>
      </c>
      <c r="BM95" s="282" t="s">
        <v>2645</v>
      </c>
    </row>
    <row r="96" spans="1:65" s="254" customFormat="1" ht="16.5" customHeight="1">
      <c r="A96" s="295"/>
      <c r="B96" s="298"/>
      <c r="C96" s="321">
        <v>59</v>
      </c>
      <c r="D96" s="321" t="s">
        <v>1642</v>
      </c>
      <c r="E96" s="322" t="s">
        <v>2644</v>
      </c>
      <c r="F96" s="323" t="s">
        <v>2643</v>
      </c>
      <c r="G96" s="324" t="s">
        <v>2377</v>
      </c>
      <c r="H96" s="325">
        <v>21</v>
      </c>
      <c r="I96" s="65"/>
      <c r="J96" s="346">
        <f t="shared" si="40"/>
        <v>0</v>
      </c>
      <c r="K96" s="347" t="s">
        <v>1651</v>
      </c>
      <c r="L96" s="64"/>
      <c r="M96" s="278"/>
      <c r="N96" s="279" t="s">
        <v>1646</v>
      </c>
      <c r="O96" s="280">
        <v>0</v>
      </c>
      <c r="P96" s="280">
        <f t="shared" si="41"/>
        <v>0</v>
      </c>
      <c r="Q96" s="280">
        <v>0</v>
      </c>
      <c r="R96" s="280">
        <f t="shared" si="42"/>
        <v>0</v>
      </c>
      <c r="S96" s="280">
        <v>0</v>
      </c>
      <c r="T96" s="281">
        <f t="shared" si="43"/>
        <v>0</v>
      </c>
      <c r="AR96" s="282" t="s">
        <v>1647</v>
      </c>
      <c r="AT96" s="282" t="s">
        <v>1642</v>
      </c>
      <c r="AU96" s="282" t="s">
        <v>1636</v>
      </c>
      <c r="AY96" s="253" t="s">
        <v>1638</v>
      </c>
      <c r="BE96" s="283">
        <f t="shared" si="44"/>
        <v>0</v>
      </c>
      <c r="BF96" s="283">
        <f t="shared" si="45"/>
        <v>0</v>
      </c>
      <c r="BG96" s="283">
        <f t="shared" si="46"/>
        <v>0</v>
      </c>
      <c r="BH96" s="283">
        <f t="shared" si="47"/>
        <v>0</v>
      </c>
      <c r="BI96" s="283">
        <f t="shared" si="48"/>
        <v>0</v>
      </c>
      <c r="BJ96" s="253" t="s">
        <v>1636</v>
      </c>
      <c r="BK96" s="283">
        <f t="shared" si="49"/>
        <v>0</v>
      </c>
      <c r="BL96" s="253" t="s">
        <v>1647</v>
      </c>
      <c r="BM96" s="282" t="s">
        <v>2642</v>
      </c>
    </row>
    <row r="97" spans="1:65" s="254" customFormat="1" ht="24" customHeight="1">
      <c r="A97" s="295"/>
      <c r="B97" s="298"/>
      <c r="C97" s="321">
        <v>60</v>
      </c>
      <c r="D97" s="321" t="s">
        <v>1642</v>
      </c>
      <c r="E97" s="322" t="s">
        <v>2641</v>
      </c>
      <c r="F97" s="323" t="s">
        <v>2640</v>
      </c>
      <c r="G97" s="324" t="s">
        <v>10</v>
      </c>
      <c r="H97" s="325">
        <v>200</v>
      </c>
      <c r="I97" s="65"/>
      <c r="J97" s="346">
        <f t="shared" si="40"/>
        <v>0</v>
      </c>
      <c r="K97" s="347" t="s">
        <v>1651</v>
      </c>
      <c r="L97" s="64"/>
      <c r="M97" s="278"/>
      <c r="N97" s="279" t="s">
        <v>1646</v>
      </c>
      <c r="O97" s="280">
        <v>0</v>
      </c>
      <c r="P97" s="280">
        <f t="shared" si="41"/>
        <v>0</v>
      </c>
      <c r="Q97" s="280">
        <v>0</v>
      </c>
      <c r="R97" s="280">
        <f t="shared" si="42"/>
        <v>0</v>
      </c>
      <c r="S97" s="280">
        <v>0</v>
      </c>
      <c r="T97" s="281">
        <f t="shared" si="43"/>
        <v>0</v>
      </c>
      <c r="AR97" s="282" t="s">
        <v>1647</v>
      </c>
      <c r="AT97" s="282" t="s">
        <v>1642</v>
      </c>
      <c r="AU97" s="282" t="s">
        <v>1636</v>
      </c>
      <c r="AY97" s="253" t="s">
        <v>1638</v>
      </c>
      <c r="BE97" s="283">
        <f t="shared" si="44"/>
        <v>0</v>
      </c>
      <c r="BF97" s="283">
        <f t="shared" si="45"/>
        <v>0</v>
      </c>
      <c r="BG97" s="283">
        <f t="shared" si="46"/>
        <v>0</v>
      </c>
      <c r="BH97" s="283">
        <f t="shared" si="47"/>
        <v>0</v>
      </c>
      <c r="BI97" s="283">
        <f t="shared" si="48"/>
        <v>0</v>
      </c>
      <c r="BJ97" s="253" t="s">
        <v>1636</v>
      </c>
      <c r="BK97" s="283">
        <f t="shared" si="49"/>
        <v>0</v>
      </c>
      <c r="BL97" s="253" t="s">
        <v>1647</v>
      </c>
      <c r="BM97" s="282" t="s">
        <v>2639</v>
      </c>
    </row>
    <row r="98" spans="1:65" s="254" customFormat="1" ht="16.5" customHeight="1">
      <c r="A98" s="295"/>
      <c r="B98" s="298"/>
      <c r="C98" s="321">
        <v>61</v>
      </c>
      <c r="D98" s="321" t="s">
        <v>1642</v>
      </c>
      <c r="E98" s="322" t="s">
        <v>2638</v>
      </c>
      <c r="F98" s="323" t="s">
        <v>2637</v>
      </c>
      <c r="G98" s="324" t="s">
        <v>18</v>
      </c>
      <c r="H98" s="325">
        <v>2</v>
      </c>
      <c r="I98" s="65"/>
      <c r="J98" s="346">
        <f t="shared" si="40"/>
        <v>0</v>
      </c>
      <c r="K98" s="347" t="s">
        <v>1651</v>
      </c>
      <c r="L98" s="64"/>
      <c r="M98" s="278"/>
      <c r="N98" s="279" t="s">
        <v>1646</v>
      </c>
      <c r="O98" s="280">
        <v>0</v>
      </c>
      <c r="P98" s="280">
        <f t="shared" si="41"/>
        <v>0</v>
      </c>
      <c r="Q98" s="280">
        <v>0</v>
      </c>
      <c r="R98" s="280">
        <f t="shared" si="42"/>
        <v>0</v>
      </c>
      <c r="S98" s="280">
        <v>0</v>
      </c>
      <c r="T98" s="281">
        <f t="shared" si="43"/>
        <v>0</v>
      </c>
      <c r="AR98" s="282" t="s">
        <v>1647</v>
      </c>
      <c r="AT98" s="282" t="s">
        <v>1642</v>
      </c>
      <c r="AU98" s="282" t="s">
        <v>1636</v>
      </c>
      <c r="AY98" s="253" t="s">
        <v>1638</v>
      </c>
      <c r="BE98" s="283">
        <f t="shared" si="44"/>
        <v>0</v>
      </c>
      <c r="BF98" s="283">
        <f t="shared" si="45"/>
        <v>0</v>
      </c>
      <c r="BG98" s="283">
        <f t="shared" si="46"/>
        <v>0</v>
      </c>
      <c r="BH98" s="283">
        <f t="shared" si="47"/>
        <v>0</v>
      </c>
      <c r="BI98" s="283">
        <f t="shared" si="48"/>
        <v>0</v>
      </c>
      <c r="BJ98" s="253" t="s">
        <v>1636</v>
      </c>
      <c r="BK98" s="283">
        <f t="shared" si="49"/>
        <v>0</v>
      </c>
      <c r="BL98" s="253" t="s">
        <v>1647</v>
      </c>
      <c r="BM98" s="282" t="s">
        <v>2636</v>
      </c>
    </row>
    <row r="99" spans="1:65" s="254" customFormat="1" ht="16.5" customHeight="1">
      <c r="A99" s="295"/>
      <c r="B99" s="298"/>
      <c r="C99" s="321">
        <v>62</v>
      </c>
      <c r="D99" s="321" t="s">
        <v>1642</v>
      </c>
      <c r="E99" s="322" t="s">
        <v>2635</v>
      </c>
      <c r="F99" s="323" t="s">
        <v>2634</v>
      </c>
      <c r="G99" s="324" t="s">
        <v>4</v>
      </c>
      <c r="H99" s="325">
        <v>0.32200000000000001</v>
      </c>
      <c r="I99" s="65"/>
      <c r="J99" s="346">
        <f t="shared" si="40"/>
        <v>0</v>
      </c>
      <c r="K99" s="347" t="s">
        <v>1651</v>
      </c>
      <c r="L99" s="64"/>
      <c r="M99" s="278"/>
      <c r="N99" s="279" t="s">
        <v>1646</v>
      </c>
      <c r="O99" s="280">
        <v>0</v>
      </c>
      <c r="P99" s="280">
        <f t="shared" si="41"/>
        <v>0</v>
      </c>
      <c r="Q99" s="280">
        <v>0</v>
      </c>
      <c r="R99" s="280">
        <f t="shared" si="42"/>
        <v>0</v>
      </c>
      <c r="S99" s="280">
        <v>0</v>
      </c>
      <c r="T99" s="281">
        <f t="shared" si="43"/>
        <v>0</v>
      </c>
      <c r="AR99" s="282" t="s">
        <v>1647</v>
      </c>
      <c r="AT99" s="282" t="s">
        <v>1642</v>
      </c>
      <c r="AU99" s="282" t="s">
        <v>1636</v>
      </c>
      <c r="AY99" s="253" t="s">
        <v>1638</v>
      </c>
      <c r="BE99" s="283">
        <f t="shared" si="44"/>
        <v>0</v>
      </c>
      <c r="BF99" s="283">
        <f t="shared" si="45"/>
        <v>0</v>
      </c>
      <c r="BG99" s="283">
        <f t="shared" si="46"/>
        <v>0</v>
      </c>
      <c r="BH99" s="283">
        <f t="shared" si="47"/>
        <v>0</v>
      </c>
      <c r="BI99" s="283">
        <f t="shared" si="48"/>
        <v>0</v>
      </c>
      <c r="BJ99" s="253" t="s">
        <v>1636</v>
      </c>
      <c r="BK99" s="283">
        <f t="shared" si="49"/>
        <v>0</v>
      </c>
      <c r="BL99" s="253" t="s">
        <v>1647</v>
      </c>
      <c r="BM99" s="282" t="s">
        <v>2633</v>
      </c>
    </row>
    <row r="100" spans="1:65" s="271" customFormat="1" ht="22.9" customHeight="1">
      <c r="A100" s="316"/>
      <c r="B100" s="317"/>
      <c r="C100" s="316"/>
      <c r="D100" s="318" t="s">
        <v>1633</v>
      </c>
      <c r="E100" s="320" t="s">
        <v>1480</v>
      </c>
      <c r="F100" s="320" t="s">
        <v>2028</v>
      </c>
      <c r="G100" s="316"/>
      <c r="H100" s="316"/>
      <c r="J100" s="345"/>
      <c r="K100" s="344"/>
      <c r="L100" s="270"/>
      <c r="M100" s="273"/>
      <c r="P100" s="274">
        <f>P101</f>
        <v>0</v>
      </c>
      <c r="R100" s="274">
        <f>R101</f>
        <v>0</v>
      </c>
      <c r="T100" s="275">
        <f>T101</f>
        <v>0</v>
      </c>
      <c r="AR100" s="272" t="s">
        <v>1641</v>
      </c>
      <c r="AT100" s="276" t="s">
        <v>1633</v>
      </c>
      <c r="AU100" s="276" t="s">
        <v>1641</v>
      </c>
      <c r="AY100" s="272" t="s">
        <v>1638</v>
      </c>
      <c r="BK100" s="277">
        <f>BK101</f>
        <v>0</v>
      </c>
    </row>
    <row r="101" spans="1:65" s="254" customFormat="1" ht="24" customHeight="1">
      <c r="A101" s="295"/>
      <c r="B101" s="298"/>
      <c r="C101" s="321">
        <v>0</v>
      </c>
      <c r="D101" s="321" t="s">
        <v>1642</v>
      </c>
      <c r="E101" s="322" t="s">
        <v>2029</v>
      </c>
      <c r="F101" s="323" t="s">
        <v>2030</v>
      </c>
      <c r="G101" s="324"/>
      <c r="H101" s="325"/>
      <c r="I101" s="65"/>
      <c r="J101" s="346"/>
      <c r="K101" s="347"/>
      <c r="L101" s="64"/>
      <c r="M101" s="289"/>
      <c r="N101" s="290" t="s">
        <v>1646</v>
      </c>
      <c r="O101" s="291">
        <v>0</v>
      </c>
      <c r="P101" s="291">
        <f>O101*H101</f>
        <v>0</v>
      </c>
      <c r="Q101" s="291">
        <v>0</v>
      </c>
      <c r="R101" s="291">
        <f>Q101*H101</f>
        <v>0</v>
      </c>
      <c r="S101" s="291">
        <v>0</v>
      </c>
      <c r="T101" s="292">
        <f>S101*H101</f>
        <v>0</v>
      </c>
      <c r="AR101" s="282" t="s">
        <v>2031</v>
      </c>
      <c r="AT101" s="282" t="s">
        <v>1642</v>
      </c>
      <c r="AU101" s="282" t="s">
        <v>1636</v>
      </c>
      <c r="AY101" s="253" t="s">
        <v>1638</v>
      </c>
      <c r="BE101" s="283">
        <f>IF(N101="základní",J101,0)</f>
        <v>0</v>
      </c>
      <c r="BF101" s="283">
        <f>IF(N101="snížená",J101,0)</f>
        <v>0</v>
      </c>
      <c r="BG101" s="283">
        <f>IF(N101="zákl. přenesená",J101,0)</f>
        <v>0</v>
      </c>
      <c r="BH101" s="283">
        <f>IF(N101="sníž. přenesená",J101,0)</f>
        <v>0</v>
      </c>
      <c r="BI101" s="283">
        <f>IF(N101="nulová",J101,0)</f>
        <v>0</v>
      </c>
      <c r="BJ101" s="253" t="s">
        <v>1636</v>
      </c>
      <c r="BK101" s="283">
        <f>ROUND(I101*H101,2)</f>
        <v>0</v>
      </c>
      <c r="BL101" s="253" t="s">
        <v>2031</v>
      </c>
      <c r="BM101" s="282" t="s">
        <v>2632</v>
      </c>
    </row>
    <row r="102" spans="1:65" s="254" customFormat="1" ht="6.95" customHeight="1">
      <c r="A102" s="295"/>
      <c r="B102" s="309"/>
      <c r="C102" s="310"/>
      <c r="D102" s="310"/>
      <c r="E102" s="310"/>
      <c r="F102" s="310"/>
      <c r="G102" s="310"/>
      <c r="H102" s="310"/>
      <c r="I102" s="259"/>
      <c r="J102" s="310"/>
      <c r="K102" s="340"/>
      <c r="L102" s="64"/>
    </row>
  </sheetData>
  <sheetProtection algorithmName="SHA-512" hashValue="1PxexL7at9Eepq4mvagl4Xe1mN2YEK+eWFJ8Hs8hR85oAsbv/itApo5RcsjLNmfFOerkxnEF0CPdrGGR5eG35g==" saltValue="AXGLEuqA3b+y8KQpMzTZ3g==" spinCount="100000" sheet="1" objects="1" scenarios="1" selectLockedCells="1"/>
  <autoFilter ref="C25:K101"/>
  <mergeCells count="1">
    <mergeCell ref="L2:V2"/>
  </mergeCells>
  <pageMargins left="0.43" right="0.39370078740157483" top="0.82677165354330717" bottom="0.47" header="0.51181102362204722" footer="0"/>
  <pageSetup paperSize="9" scale="75" firstPageNumber="0" fitToHeight="100" orientation="landscape" horizontalDpi="300" verticalDpi="300" r:id="rId1"/>
  <headerFooter>
    <oddFooter>&amp;L&amp;8&amp;F    &amp;A&amp;R&amp;8&amp;D
&amp;P z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BL137"/>
  <sheetViews>
    <sheetView showGridLines="0" topLeftCell="A103" workbookViewId="0">
      <selection activeCell="I128" sqref="I128"/>
    </sheetView>
  </sheetViews>
  <sheetFormatPr defaultRowHeight="11.25"/>
  <cols>
    <col min="1" max="1" width="7.140625" style="646" customWidth="1"/>
    <col min="2" max="2" width="1.42578125" style="646" customWidth="1"/>
    <col min="3" max="3" width="3.5703125" style="646" customWidth="1"/>
    <col min="4" max="4" width="3.7109375" style="646" customWidth="1"/>
    <col min="5" max="5" width="14.7109375" style="646" customWidth="1"/>
    <col min="6" max="6" width="43.7109375" style="646" customWidth="1"/>
    <col min="7" max="7" width="6" style="646" customWidth="1"/>
    <col min="8" max="8" width="9.85546875" style="646" customWidth="1"/>
    <col min="9" max="9" width="17.28515625" style="625" customWidth="1"/>
    <col min="10" max="10" width="17.28515625" style="646" customWidth="1"/>
    <col min="11" max="11" width="12.5703125" style="688" customWidth="1"/>
    <col min="12" max="12" width="8" style="646" customWidth="1"/>
    <col min="13" max="13" width="9.28515625" style="646" hidden="1" customWidth="1"/>
    <col min="14" max="19" width="12.140625" style="646" hidden="1" customWidth="1"/>
    <col min="20" max="20" width="14" style="646" hidden="1" customWidth="1"/>
    <col min="21" max="21" width="10.5703125" style="646" customWidth="1"/>
    <col min="22" max="22" width="14" style="625" customWidth="1"/>
    <col min="23" max="23" width="10.5703125" style="625" customWidth="1"/>
    <col min="24" max="24" width="12.85546875" style="625" customWidth="1"/>
    <col min="25" max="25" width="9.42578125" style="625" customWidth="1"/>
    <col min="26" max="26" width="12.85546875" style="625" customWidth="1"/>
    <col min="27" max="27" width="14" style="625" customWidth="1"/>
    <col min="28" max="28" width="9.42578125" style="625" customWidth="1"/>
    <col min="29" max="29" width="12.85546875" style="625" customWidth="1"/>
    <col min="30" max="30" width="14" style="625" customWidth="1"/>
    <col min="31" max="16384" width="9.140625" style="625"/>
  </cols>
  <sheetData>
    <row r="1" spans="1:46" ht="20.25">
      <c r="C1" s="79" t="s">
        <v>3826</v>
      </c>
      <c r="I1" s="646"/>
    </row>
    <row r="2" spans="1:46" ht="20.25">
      <c r="C2" s="79" t="s">
        <v>2565</v>
      </c>
      <c r="I2" s="646"/>
      <c r="L2" s="709" t="s">
        <v>1606</v>
      </c>
      <c r="M2" s="710"/>
      <c r="N2" s="710"/>
      <c r="O2" s="710"/>
      <c r="P2" s="710"/>
      <c r="Q2" s="710"/>
      <c r="R2" s="710"/>
      <c r="S2" s="710"/>
      <c r="T2" s="710"/>
      <c r="U2" s="709"/>
      <c r="AS2" s="626" t="s">
        <v>3035</v>
      </c>
    </row>
    <row r="3" spans="1:46" ht="20.25">
      <c r="C3" s="79" t="s">
        <v>3034</v>
      </c>
      <c r="I3" s="646"/>
    </row>
    <row r="4" spans="1:46">
      <c r="I4" s="646"/>
    </row>
    <row r="5" spans="1:46">
      <c r="I5" s="646"/>
    </row>
    <row r="6" spans="1:46" s="627" customFormat="1">
      <c r="A6" s="647"/>
      <c r="B6" s="648"/>
      <c r="C6" s="649"/>
      <c r="D6" s="649"/>
      <c r="E6" s="649"/>
      <c r="F6" s="649"/>
      <c r="G6" s="649"/>
      <c r="H6" s="649"/>
      <c r="I6" s="649"/>
      <c r="J6" s="649"/>
      <c r="K6" s="689"/>
      <c r="L6" s="647"/>
      <c r="M6" s="647"/>
      <c r="N6" s="647"/>
      <c r="O6" s="647"/>
      <c r="P6" s="647"/>
      <c r="Q6" s="647"/>
      <c r="R6" s="647"/>
      <c r="S6" s="647"/>
      <c r="T6" s="647"/>
      <c r="U6" s="647"/>
    </row>
    <row r="7" spans="1:46" s="627" customFormat="1" ht="18">
      <c r="A7" s="647"/>
      <c r="B7" s="650"/>
      <c r="C7" s="651" t="s">
        <v>1609</v>
      </c>
      <c r="D7" s="647"/>
      <c r="E7" s="647"/>
      <c r="F7" s="647"/>
      <c r="G7" s="647"/>
      <c r="H7" s="647"/>
      <c r="I7" s="647"/>
      <c r="J7" s="647"/>
      <c r="K7" s="690"/>
      <c r="L7" s="647"/>
      <c r="M7" s="647"/>
      <c r="N7" s="647"/>
      <c r="O7" s="647"/>
      <c r="P7" s="647"/>
      <c r="Q7" s="647"/>
      <c r="R7" s="647"/>
      <c r="S7" s="647"/>
      <c r="T7" s="647"/>
      <c r="U7" s="647"/>
    </row>
    <row r="8" spans="1:46" s="627" customFormat="1">
      <c r="A8" s="647"/>
      <c r="B8" s="650"/>
      <c r="C8" s="647"/>
      <c r="D8" s="647"/>
      <c r="E8" s="647"/>
      <c r="F8" s="647"/>
      <c r="G8" s="647"/>
      <c r="H8" s="647"/>
      <c r="I8" s="647"/>
      <c r="J8" s="647"/>
      <c r="K8" s="690"/>
      <c r="L8" s="647"/>
      <c r="M8" s="647"/>
      <c r="N8" s="647"/>
      <c r="O8" s="647"/>
      <c r="P8" s="647"/>
      <c r="Q8" s="647"/>
      <c r="R8" s="647"/>
      <c r="S8" s="647"/>
      <c r="T8" s="647"/>
      <c r="U8" s="647"/>
    </row>
    <row r="9" spans="1:46" s="627" customFormat="1" ht="15.75">
      <c r="A9" s="647"/>
      <c r="B9" s="650"/>
      <c r="C9" s="652" t="s">
        <v>1610</v>
      </c>
      <c r="D9" s="647"/>
      <c r="E9" s="647"/>
      <c r="F9" s="647"/>
      <c r="G9" s="647"/>
      <c r="H9" s="647"/>
      <c r="I9" s="647"/>
      <c r="J9" s="691">
        <f>J44</f>
        <v>0</v>
      </c>
      <c r="K9" s="690"/>
      <c r="L9" s="647"/>
      <c r="M9" s="647"/>
      <c r="N9" s="647"/>
      <c r="O9" s="647"/>
      <c r="P9" s="647"/>
      <c r="Q9" s="647"/>
      <c r="R9" s="647"/>
      <c r="S9" s="647"/>
      <c r="T9" s="647"/>
      <c r="U9" s="647"/>
      <c r="AT9" s="626" t="s">
        <v>1611</v>
      </c>
    </row>
    <row r="10" spans="1:46" s="628" customFormat="1" ht="15">
      <c r="A10" s="653"/>
      <c r="B10" s="654"/>
      <c r="C10" s="653"/>
      <c r="D10" s="655" t="s">
        <v>1612</v>
      </c>
      <c r="E10" s="656"/>
      <c r="F10" s="656"/>
      <c r="G10" s="656"/>
      <c r="H10" s="656"/>
      <c r="I10" s="656"/>
      <c r="J10" s="692">
        <f>J45</f>
        <v>0</v>
      </c>
      <c r="K10" s="693"/>
      <c r="L10" s="653"/>
      <c r="M10" s="653"/>
      <c r="N10" s="653"/>
      <c r="O10" s="653"/>
      <c r="P10" s="653"/>
      <c r="Q10" s="653"/>
      <c r="R10" s="653"/>
      <c r="S10" s="653"/>
      <c r="T10" s="653"/>
      <c r="U10" s="653"/>
    </row>
    <row r="11" spans="1:46" s="629" customFormat="1" ht="12.75">
      <c r="A11" s="657"/>
      <c r="B11" s="658"/>
      <c r="C11" s="657"/>
      <c r="D11" s="659" t="s">
        <v>3033</v>
      </c>
      <c r="E11" s="660"/>
      <c r="F11" s="660"/>
      <c r="G11" s="660"/>
      <c r="H11" s="660"/>
      <c r="I11" s="660"/>
      <c r="J11" s="694">
        <f>J46</f>
        <v>0</v>
      </c>
      <c r="K11" s="695"/>
      <c r="L11" s="657"/>
      <c r="M11" s="657"/>
      <c r="N11" s="657"/>
      <c r="O11" s="657"/>
      <c r="P11" s="657"/>
      <c r="Q11" s="657"/>
      <c r="R11" s="657"/>
      <c r="S11" s="657"/>
      <c r="T11" s="657"/>
      <c r="U11" s="657"/>
    </row>
    <row r="12" spans="1:46" s="629" customFormat="1" ht="12.75">
      <c r="A12" s="657"/>
      <c r="B12" s="658"/>
      <c r="C12" s="657"/>
      <c r="D12" s="659" t="s">
        <v>3032</v>
      </c>
      <c r="E12" s="660"/>
      <c r="F12" s="660"/>
      <c r="G12" s="660"/>
      <c r="H12" s="660"/>
      <c r="I12" s="660"/>
      <c r="J12" s="694">
        <f>J48</f>
        <v>0</v>
      </c>
      <c r="K12" s="695"/>
      <c r="L12" s="657"/>
      <c r="M12" s="657"/>
      <c r="N12" s="657"/>
      <c r="O12" s="657"/>
      <c r="P12" s="657"/>
      <c r="Q12" s="657"/>
      <c r="R12" s="657"/>
      <c r="S12" s="657"/>
      <c r="T12" s="657"/>
      <c r="U12" s="657"/>
    </row>
    <row r="13" spans="1:46" s="629" customFormat="1" ht="12.75">
      <c r="A13" s="657"/>
      <c r="B13" s="658"/>
      <c r="C13" s="657"/>
      <c r="D13" s="659" t="s">
        <v>3031</v>
      </c>
      <c r="E13" s="660"/>
      <c r="F13" s="660"/>
      <c r="G13" s="660"/>
      <c r="H13" s="660"/>
      <c r="I13" s="660"/>
      <c r="J13" s="694">
        <f>J52</f>
        <v>0</v>
      </c>
      <c r="K13" s="695"/>
      <c r="L13" s="657"/>
      <c r="M13" s="657"/>
      <c r="N13" s="657"/>
      <c r="O13" s="657"/>
      <c r="P13" s="657"/>
      <c r="Q13" s="657"/>
      <c r="R13" s="657"/>
      <c r="S13" s="657"/>
      <c r="T13" s="657"/>
      <c r="U13" s="657"/>
    </row>
    <row r="14" spans="1:46" s="629" customFormat="1" ht="12.75">
      <c r="A14" s="657"/>
      <c r="B14" s="658"/>
      <c r="C14" s="657"/>
      <c r="D14" s="659" t="s">
        <v>3030</v>
      </c>
      <c r="E14" s="660"/>
      <c r="F14" s="660"/>
      <c r="G14" s="660"/>
      <c r="H14" s="660"/>
      <c r="I14" s="660"/>
      <c r="J14" s="694">
        <f>J61</f>
        <v>0</v>
      </c>
      <c r="K14" s="695"/>
      <c r="L14" s="657"/>
      <c r="M14" s="657"/>
      <c r="N14" s="657"/>
      <c r="O14" s="657"/>
      <c r="P14" s="657"/>
      <c r="Q14" s="657"/>
      <c r="R14" s="657"/>
      <c r="S14" s="657"/>
      <c r="T14" s="657"/>
      <c r="U14" s="657"/>
    </row>
    <row r="15" spans="1:46" s="629" customFormat="1" ht="12.75">
      <c r="A15" s="657"/>
      <c r="B15" s="658"/>
      <c r="C15" s="657"/>
      <c r="D15" s="659" t="s">
        <v>3029</v>
      </c>
      <c r="E15" s="660"/>
      <c r="F15" s="660"/>
      <c r="G15" s="660"/>
      <c r="H15" s="660"/>
      <c r="I15" s="660"/>
      <c r="J15" s="694">
        <f>J65</f>
        <v>0</v>
      </c>
      <c r="K15" s="695"/>
      <c r="L15" s="657"/>
      <c r="M15" s="657"/>
      <c r="N15" s="657"/>
      <c r="O15" s="657"/>
      <c r="P15" s="657"/>
      <c r="Q15" s="657"/>
      <c r="R15" s="657"/>
      <c r="S15" s="657"/>
      <c r="T15" s="657"/>
      <c r="U15" s="657"/>
    </row>
    <row r="16" spans="1:46" s="629" customFormat="1" ht="12.75">
      <c r="A16" s="657"/>
      <c r="B16" s="658"/>
      <c r="C16" s="657"/>
      <c r="D16" s="659" t="s">
        <v>3028</v>
      </c>
      <c r="E16" s="660"/>
      <c r="F16" s="660"/>
      <c r="G16" s="660"/>
      <c r="H16" s="660"/>
      <c r="I16" s="660"/>
      <c r="J16" s="694">
        <f>J69</f>
        <v>0</v>
      </c>
      <c r="K16" s="695"/>
      <c r="L16" s="657"/>
      <c r="M16" s="657"/>
      <c r="N16" s="657"/>
      <c r="O16" s="657"/>
      <c r="P16" s="657"/>
      <c r="Q16" s="657"/>
      <c r="R16" s="657"/>
      <c r="S16" s="657"/>
      <c r="T16" s="657"/>
      <c r="U16" s="657"/>
    </row>
    <row r="17" spans="1:21" s="629" customFormat="1" ht="12.75">
      <c r="A17" s="657"/>
      <c r="B17" s="658"/>
      <c r="C17" s="657"/>
      <c r="D17" s="659" t="s">
        <v>3027</v>
      </c>
      <c r="E17" s="660"/>
      <c r="F17" s="660"/>
      <c r="G17" s="660"/>
      <c r="H17" s="660"/>
      <c r="I17" s="660"/>
      <c r="J17" s="694">
        <f>J75</f>
        <v>0</v>
      </c>
      <c r="K17" s="695"/>
      <c r="L17" s="657"/>
      <c r="M17" s="657"/>
      <c r="N17" s="657"/>
      <c r="O17" s="657"/>
      <c r="P17" s="657"/>
      <c r="Q17" s="657"/>
      <c r="R17" s="657"/>
      <c r="S17" s="657"/>
      <c r="T17" s="657"/>
      <c r="U17" s="657"/>
    </row>
    <row r="18" spans="1:21" s="629" customFormat="1" ht="12.75">
      <c r="A18" s="657"/>
      <c r="B18" s="658"/>
      <c r="C18" s="657"/>
      <c r="D18" s="659" t="s">
        <v>3026</v>
      </c>
      <c r="E18" s="660"/>
      <c r="F18" s="660"/>
      <c r="G18" s="660"/>
      <c r="H18" s="660"/>
      <c r="I18" s="660"/>
      <c r="J18" s="694">
        <f>J78</f>
        <v>0</v>
      </c>
      <c r="K18" s="695"/>
      <c r="L18" s="657"/>
      <c r="M18" s="657"/>
      <c r="N18" s="657"/>
      <c r="O18" s="657"/>
      <c r="P18" s="657"/>
      <c r="Q18" s="657"/>
      <c r="R18" s="657"/>
      <c r="S18" s="657"/>
      <c r="T18" s="657"/>
      <c r="U18" s="657"/>
    </row>
    <row r="19" spans="1:21" s="629" customFormat="1" ht="12.75">
      <c r="A19" s="657"/>
      <c r="B19" s="658"/>
      <c r="C19" s="657"/>
      <c r="D19" s="659" t="s">
        <v>3025</v>
      </c>
      <c r="E19" s="660"/>
      <c r="F19" s="660"/>
      <c r="G19" s="660"/>
      <c r="H19" s="660"/>
      <c r="I19" s="660"/>
      <c r="J19" s="694">
        <f>J81</f>
        <v>0</v>
      </c>
      <c r="K19" s="695"/>
      <c r="L19" s="657"/>
      <c r="M19" s="657"/>
      <c r="N19" s="657"/>
      <c r="O19" s="657"/>
      <c r="P19" s="657"/>
      <c r="Q19" s="657"/>
      <c r="R19" s="657"/>
      <c r="S19" s="657"/>
      <c r="T19" s="657"/>
      <c r="U19" s="657"/>
    </row>
    <row r="20" spans="1:21" s="629" customFormat="1" ht="12.75">
      <c r="A20" s="657"/>
      <c r="B20" s="658"/>
      <c r="C20" s="657"/>
      <c r="D20" s="659" t="s">
        <v>3024</v>
      </c>
      <c r="E20" s="660"/>
      <c r="F20" s="660"/>
      <c r="G20" s="660"/>
      <c r="H20" s="660"/>
      <c r="I20" s="660"/>
      <c r="J20" s="694">
        <f>J84</f>
        <v>0</v>
      </c>
      <c r="K20" s="695"/>
      <c r="L20" s="657"/>
      <c r="M20" s="657"/>
      <c r="N20" s="657"/>
      <c r="O20" s="657"/>
      <c r="P20" s="657"/>
      <c r="Q20" s="657"/>
      <c r="R20" s="657"/>
      <c r="S20" s="657"/>
      <c r="T20" s="657"/>
      <c r="U20" s="657"/>
    </row>
    <row r="21" spans="1:21" s="629" customFormat="1" ht="12.75">
      <c r="A21" s="657"/>
      <c r="B21" s="658"/>
      <c r="C21" s="657"/>
      <c r="D21" s="659" t="s">
        <v>3023</v>
      </c>
      <c r="E21" s="660"/>
      <c r="F21" s="660"/>
      <c r="G21" s="660"/>
      <c r="H21" s="660"/>
      <c r="I21" s="660"/>
      <c r="J21" s="694">
        <f>J87</f>
        <v>0</v>
      </c>
      <c r="K21" s="695"/>
      <c r="L21" s="657"/>
      <c r="M21" s="657"/>
      <c r="N21" s="657"/>
      <c r="O21" s="657"/>
      <c r="P21" s="657"/>
      <c r="Q21" s="657"/>
      <c r="R21" s="657"/>
      <c r="S21" s="657"/>
      <c r="T21" s="657"/>
      <c r="U21" s="657"/>
    </row>
    <row r="22" spans="1:21" s="629" customFormat="1" ht="12.75">
      <c r="A22" s="657"/>
      <c r="B22" s="658"/>
      <c r="C22" s="657"/>
      <c r="D22" s="659" t="s">
        <v>3022</v>
      </c>
      <c r="E22" s="660"/>
      <c r="F22" s="660"/>
      <c r="G22" s="660"/>
      <c r="H22" s="660"/>
      <c r="I22" s="660"/>
      <c r="J22" s="694">
        <f>J89</f>
        <v>0</v>
      </c>
      <c r="K22" s="695"/>
      <c r="L22" s="657"/>
      <c r="M22" s="657"/>
      <c r="N22" s="657"/>
      <c r="O22" s="657"/>
      <c r="P22" s="657"/>
      <c r="Q22" s="657"/>
      <c r="R22" s="657"/>
      <c r="S22" s="657"/>
      <c r="T22" s="657"/>
      <c r="U22" s="657"/>
    </row>
    <row r="23" spans="1:21" s="629" customFormat="1" ht="12.75">
      <c r="A23" s="657"/>
      <c r="B23" s="658"/>
      <c r="C23" s="657"/>
      <c r="D23" s="659" t="s">
        <v>3021</v>
      </c>
      <c r="E23" s="660"/>
      <c r="F23" s="660"/>
      <c r="G23" s="660"/>
      <c r="H23" s="660"/>
      <c r="I23" s="660"/>
      <c r="J23" s="694">
        <f>J92</f>
        <v>0</v>
      </c>
      <c r="K23" s="695"/>
      <c r="L23" s="657"/>
      <c r="M23" s="657"/>
      <c r="N23" s="657"/>
      <c r="O23" s="657"/>
      <c r="P23" s="657"/>
      <c r="Q23" s="657"/>
      <c r="R23" s="657"/>
      <c r="S23" s="657"/>
      <c r="T23" s="657"/>
      <c r="U23" s="657"/>
    </row>
    <row r="24" spans="1:21" s="629" customFormat="1" ht="12.75">
      <c r="A24" s="657"/>
      <c r="B24" s="658"/>
      <c r="C24" s="657"/>
      <c r="D24" s="659" t="s">
        <v>3020</v>
      </c>
      <c r="E24" s="660"/>
      <c r="F24" s="660"/>
      <c r="G24" s="660"/>
      <c r="H24" s="660"/>
      <c r="I24" s="660"/>
      <c r="J24" s="694">
        <f>J95</f>
        <v>0</v>
      </c>
      <c r="K24" s="695"/>
      <c r="L24" s="657"/>
      <c r="M24" s="657"/>
      <c r="N24" s="657"/>
      <c r="O24" s="657"/>
      <c r="P24" s="657"/>
      <c r="Q24" s="657"/>
      <c r="R24" s="657"/>
      <c r="S24" s="657"/>
      <c r="T24" s="657"/>
      <c r="U24" s="657"/>
    </row>
    <row r="25" spans="1:21" s="629" customFormat="1" ht="12.75">
      <c r="A25" s="657"/>
      <c r="B25" s="658"/>
      <c r="C25" s="657"/>
      <c r="D25" s="659" t="s">
        <v>3019</v>
      </c>
      <c r="E25" s="660"/>
      <c r="F25" s="660"/>
      <c r="G25" s="660"/>
      <c r="H25" s="660"/>
      <c r="I25" s="660"/>
      <c r="J25" s="694">
        <f>J98</f>
        <v>0</v>
      </c>
      <c r="K25" s="695"/>
      <c r="L25" s="657"/>
      <c r="M25" s="657"/>
      <c r="N25" s="657"/>
      <c r="O25" s="657"/>
      <c r="P25" s="657"/>
      <c r="Q25" s="657"/>
      <c r="R25" s="657"/>
      <c r="S25" s="657"/>
      <c r="T25" s="657"/>
      <c r="U25" s="657"/>
    </row>
    <row r="26" spans="1:21" s="629" customFormat="1" ht="12.75">
      <c r="A26" s="657"/>
      <c r="B26" s="658"/>
      <c r="C26" s="657"/>
      <c r="D26" s="659" t="s">
        <v>3018</v>
      </c>
      <c r="E26" s="660"/>
      <c r="F26" s="660"/>
      <c r="G26" s="660"/>
      <c r="H26" s="660"/>
      <c r="I26" s="660"/>
      <c r="J26" s="694">
        <f>J104</f>
        <v>0</v>
      </c>
      <c r="K26" s="695"/>
      <c r="L26" s="657"/>
      <c r="M26" s="657"/>
      <c r="N26" s="657"/>
      <c r="O26" s="657"/>
      <c r="P26" s="657"/>
      <c r="Q26" s="657"/>
      <c r="R26" s="657"/>
      <c r="S26" s="657"/>
      <c r="T26" s="657"/>
      <c r="U26" s="657"/>
    </row>
    <row r="27" spans="1:21" s="629" customFormat="1" ht="12.75">
      <c r="A27" s="657"/>
      <c r="B27" s="658"/>
      <c r="C27" s="657"/>
      <c r="D27" s="659" t="s">
        <v>3017</v>
      </c>
      <c r="E27" s="660"/>
      <c r="F27" s="660"/>
      <c r="G27" s="660"/>
      <c r="H27" s="660"/>
      <c r="I27" s="660"/>
      <c r="J27" s="694">
        <f>J107</f>
        <v>0</v>
      </c>
      <c r="K27" s="695"/>
      <c r="L27" s="657"/>
      <c r="M27" s="657"/>
      <c r="N27" s="657"/>
      <c r="O27" s="657"/>
      <c r="P27" s="657"/>
      <c r="Q27" s="657"/>
      <c r="R27" s="657"/>
      <c r="S27" s="657"/>
      <c r="T27" s="657"/>
      <c r="U27" s="657"/>
    </row>
    <row r="28" spans="1:21" s="628" customFormat="1" ht="15">
      <c r="A28" s="653"/>
      <c r="B28" s="654"/>
      <c r="C28" s="653"/>
      <c r="D28" s="655" t="s">
        <v>3016</v>
      </c>
      <c r="E28" s="656"/>
      <c r="F28" s="656"/>
      <c r="G28" s="656"/>
      <c r="H28" s="656"/>
      <c r="I28" s="656"/>
      <c r="J28" s="692">
        <f>J110</f>
        <v>0</v>
      </c>
      <c r="K28" s="693"/>
      <c r="L28" s="653"/>
      <c r="M28" s="653"/>
      <c r="N28" s="653"/>
      <c r="O28" s="653"/>
      <c r="P28" s="653"/>
      <c r="Q28" s="653"/>
      <c r="R28" s="653"/>
      <c r="S28" s="653"/>
      <c r="T28" s="653"/>
      <c r="U28" s="653"/>
    </row>
    <row r="29" spans="1:21" s="629" customFormat="1" ht="12.75">
      <c r="A29" s="657"/>
      <c r="B29" s="658"/>
      <c r="C29" s="657"/>
      <c r="D29" s="659" t="s">
        <v>3015</v>
      </c>
      <c r="E29" s="660"/>
      <c r="F29" s="660"/>
      <c r="G29" s="660"/>
      <c r="H29" s="660"/>
      <c r="I29" s="660"/>
      <c r="J29" s="694">
        <f>J111</f>
        <v>0</v>
      </c>
      <c r="K29" s="695"/>
      <c r="L29" s="657"/>
      <c r="M29" s="657"/>
      <c r="N29" s="657"/>
      <c r="O29" s="657"/>
      <c r="P29" s="657"/>
      <c r="Q29" s="657"/>
      <c r="R29" s="657"/>
      <c r="S29" s="657"/>
      <c r="T29" s="657"/>
      <c r="U29" s="657"/>
    </row>
    <row r="30" spans="1:21" s="629" customFormat="1" ht="12.75">
      <c r="A30" s="657"/>
      <c r="B30" s="658"/>
      <c r="C30" s="657"/>
      <c r="D30" s="659" t="s">
        <v>3014</v>
      </c>
      <c r="E30" s="660"/>
      <c r="F30" s="660"/>
      <c r="G30" s="660"/>
      <c r="H30" s="660"/>
      <c r="I30" s="660"/>
      <c r="J30" s="694">
        <f>J113</f>
        <v>0</v>
      </c>
      <c r="K30" s="695"/>
      <c r="L30" s="657"/>
      <c r="M30" s="657"/>
      <c r="N30" s="657"/>
      <c r="O30" s="657"/>
      <c r="P30" s="657"/>
      <c r="Q30" s="657"/>
      <c r="R30" s="657"/>
      <c r="S30" s="657"/>
      <c r="T30" s="657"/>
      <c r="U30" s="657"/>
    </row>
    <row r="31" spans="1:21" s="629" customFormat="1" ht="12.75">
      <c r="A31" s="657"/>
      <c r="B31" s="658"/>
      <c r="C31" s="657"/>
      <c r="D31" s="659" t="s">
        <v>3013</v>
      </c>
      <c r="E31" s="660"/>
      <c r="F31" s="660"/>
      <c r="G31" s="660"/>
      <c r="H31" s="660"/>
      <c r="I31" s="660"/>
      <c r="J31" s="694">
        <f>J115</f>
        <v>0</v>
      </c>
      <c r="K31" s="695"/>
      <c r="L31" s="657"/>
      <c r="M31" s="657"/>
      <c r="N31" s="657"/>
      <c r="O31" s="657"/>
      <c r="P31" s="657"/>
      <c r="Q31" s="657"/>
      <c r="R31" s="657"/>
      <c r="S31" s="657"/>
      <c r="T31" s="657"/>
      <c r="U31" s="657"/>
    </row>
    <row r="32" spans="1:21" s="629" customFormat="1" ht="12.75">
      <c r="A32" s="657"/>
      <c r="B32" s="658"/>
      <c r="C32" s="657"/>
      <c r="D32" s="659" t="s">
        <v>3012</v>
      </c>
      <c r="E32" s="660"/>
      <c r="F32" s="660"/>
      <c r="G32" s="660"/>
      <c r="H32" s="660"/>
      <c r="I32" s="660"/>
      <c r="J32" s="694">
        <f>J119</f>
        <v>0</v>
      </c>
      <c r="K32" s="695"/>
      <c r="L32" s="657"/>
      <c r="M32" s="657"/>
      <c r="N32" s="657"/>
      <c r="O32" s="657"/>
      <c r="P32" s="657"/>
      <c r="Q32" s="657"/>
      <c r="R32" s="657"/>
      <c r="S32" s="657"/>
      <c r="T32" s="657"/>
      <c r="U32" s="657"/>
    </row>
    <row r="33" spans="1:64" s="628" customFormat="1" ht="15">
      <c r="A33" s="653"/>
      <c r="B33" s="654"/>
      <c r="C33" s="653"/>
      <c r="D33" s="655" t="s">
        <v>3011</v>
      </c>
      <c r="E33" s="656"/>
      <c r="F33" s="656"/>
      <c r="G33" s="656"/>
      <c r="H33" s="656"/>
      <c r="I33" s="656"/>
      <c r="J33" s="692">
        <f>J134</f>
        <v>0</v>
      </c>
      <c r="K33" s="693"/>
      <c r="L33" s="653"/>
      <c r="M33" s="653"/>
      <c r="N33" s="653"/>
      <c r="O33" s="653"/>
      <c r="P33" s="653"/>
      <c r="Q33" s="653"/>
      <c r="R33" s="653"/>
      <c r="S33" s="653"/>
      <c r="T33" s="653"/>
      <c r="U33" s="653"/>
    </row>
    <row r="34" spans="1:64" s="629" customFormat="1" ht="12.75">
      <c r="A34" s="657"/>
      <c r="B34" s="658"/>
      <c r="C34" s="657"/>
      <c r="D34" s="659" t="s">
        <v>3010</v>
      </c>
      <c r="E34" s="660"/>
      <c r="F34" s="660"/>
      <c r="G34" s="660"/>
      <c r="H34" s="660"/>
      <c r="I34" s="660"/>
      <c r="J34" s="694">
        <f>J135</f>
        <v>0</v>
      </c>
      <c r="K34" s="695"/>
      <c r="L34" s="657"/>
      <c r="M34" s="657"/>
      <c r="N34" s="657"/>
      <c r="O34" s="657"/>
      <c r="P34" s="657"/>
      <c r="Q34" s="657"/>
      <c r="R34" s="657"/>
      <c r="S34" s="657"/>
      <c r="T34" s="657"/>
      <c r="U34" s="657"/>
    </row>
    <row r="35" spans="1:64" s="627" customFormat="1">
      <c r="A35" s="647"/>
      <c r="B35" s="650"/>
      <c r="C35" s="647"/>
      <c r="D35" s="647"/>
      <c r="E35" s="647"/>
      <c r="F35" s="647"/>
      <c r="G35" s="647"/>
      <c r="H35" s="647"/>
      <c r="I35" s="647"/>
      <c r="J35" s="647"/>
      <c r="K35" s="690"/>
      <c r="L35" s="647"/>
      <c r="M35" s="647"/>
      <c r="N35" s="647"/>
      <c r="O35" s="647"/>
      <c r="P35" s="647"/>
      <c r="Q35" s="647"/>
      <c r="R35" s="647"/>
      <c r="S35" s="647"/>
      <c r="T35" s="647"/>
      <c r="U35" s="647"/>
    </row>
    <row r="36" spans="1:64" s="627" customFormat="1">
      <c r="A36" s="647"/>
      <c r="B36" s="661"/>
      <c r="C36" s="662"/>
      <c r="D36" s="662"/>
      <c r="E36" s="662"/>
      <c r="F36" s="662"/>
      <c r="G36" s="662"/>
      <c r="H36" s="662"/>
      <c r="I36" s="662"/>
      <c r="J36" s="662"/>
      <c r="K36" s="696"/>
      <c r="L36" s="647"/>
      <c r="M36" s="647"/>
      <c r="N36" s="647"/>
      <c r="O36" s="647"/>
      <c r="P36" s="647"/>
      <c r="Q36" s="647"/>
      <c r="R36" s="647"/>
      <c r="S36" s="647"/>
      <c r="T36" s="647"/>
      <c r="U36" s="647"/>
    </row>
    <row r="37" spans="1:64">
      <c r="I37" s="646"/>
    </row>
    <row r="38" spans="1:64">
      <c r="I38" s="646"/>
    </row>
    <row r="39" spans="1:64">
      <c r="I39" s="646"/>
    </row>
    <row r="40" spans="1:64" s="627" customFormat="1">
      <c r="A40" s="647"/>
      <c r="B40" s="663"/>
      <c r="C40" s="664"/>
      <c r="D40" s="664"/>
      <c r="E40" s="664"/>
      <c r="F40" s="664"/>
      <c r="G40" s="664"/>
      <c r="H40" s="664"/>
      <c r="I40" s="664"/>
      <c r="J40" s="664"/>
      <c r="K40" s="697"/>
      <c r="L40" s="647"/>
      <c r="M40" s="647"/>
      <c r="N40" s="647"/>
      <c r="O40" s="647"/>
      <c r="P40" s="647"/>
      <c r="Q40" s="647"/>
      <c r="R40" s="647"/>
      <c r="S40" s="647"/>
      <c r="T40" s="647"/>
      <c r="U40" s="647"/>
    </row>
    <row r="41" spans="1:64" s="627" customFormat="1" ht="18">
      <c r="A41" s="647"/>
      <c r="B41" s="665"/>
      <c r="C41" s="651" t="s">
        <v>1619</v>
      </c>
      <c r="D41" s="647"/>
      <c r="E41" s="647"/>
      <c r="F41" s="647"/>
      <c r="G41" s="647"/>
      <c r="H41" s="647"/>
      <c r="I41" s="647"/>
      <c r="J41" s="647"/>
      <c r="K41" s="690"/>
      <c r="L41" s="647"/>
      <c r="M41" s="647"/>
      <c r="N41" s="647"/>
      <c r="O41" s="647"/>
      <c r="P41" s="647"/>
      <c r="Q41" s="647"/>
      <c r="R41" s="647"/>
      <c r="S41" s="647"/>
      <c r="T41" s="647"/>
      <c r="U41" s="647"/>
    </row>
    <row r="42" spans="1:64" s="627" customFormat="1">
      <c r="A42" s="647"/>
      <c r="B42" s="665"/>
      <c r="C42" s="647"/>
      <c r="D42" s="647"/>
      <c r="E42" s="647"/>
      <c r="F42" s="647"/>
      <c r="G42" s="647"/>
      <c r="H42" s="647"/>
      <c r="I42" s="647"/>
      <c r="J42" s="647"/>
      <c r="K42" s="690"/>
      <c r="L42" s="647"/>
      <c r="M42" s="647"/>
      <c r="N42" s="647"/>
      <c r="O42" s="647"/>
      <c r="P42" s="647"/>
      <c r="Q42" s="647"/>
      <c r="R42" s="647"/>
      <c r="S42" s="647"/>
      <c r="T42" s="647"/>
      <c r="U42" s="647"/>
    </row>
    <row r="43" spans="1:64" s="630" customFormat="1" ht="24">
      <c r="A43" s="666"/>
      <c r="B43" s="667"/>
      <c r="C43" s="668" t="s">
        <v>1620</v>
      </c>
      <c r="D43" s="669" t="s">
        <v>15</v>
      </c>
      <c r="E43" s="669" t="s">
        <v>14</v>
      </c>
      <c r="F43" s="669" t="s">
        <v>21</v>
      </c>
      <c r="G43" s="669" t="s">
        <v>5</v>
      </c>
      <c r="H43" s="669" t="s">
        <v>1621</v>
      </c>
      <c r="I43" s="669" t="s">
        <v>1622</v>
      </c>
      <c r="J43" s="698" t="s">
        <v>1623</v>
      </c>
      <c r="K43" s="699" t="s">
        <v>1624</v>
      </c>
      <c r="L43" s="666"/>
      <c r="M43" s="711" t="s">
        <v>2114</v>
      </c>
      <c r="N43" s="712" t="s">
        <v>1626</v>
      </c>
      <c r="O43" s="712" t="s">
        <v>1627</v>
      </c>
      <c r="P43" s="712" t="s">
        <v>1628</v>
      </c>
      <c r="Q43" s="712" t="s">
        <v>1629</v>
      </c>
      <c r="R43" s="712" t="s">
        <v>1630</v>
      </c>
      <c r="S43" s="713" t="s">
        <v>1631</v>
      </c>
      <c r="T43" s="666"/>
      <c r="U43" s="666"/>
    </row>
    <row r="44" spans="1:64" s="627" customFormat="1" ht="15.75">
      <c r="A44" s="647"/>
      <c r="B44" s="665"/>
      <c r="C44" s="670" t="s">
        <v>1632</v>
      </c>
      <c r="D44" s="647"/>
      <c r="E44" s="647"/>
      <c r="F44" s="647"/>
      <c r="G44" s="647"/>
      <c r="H44" s="647"/>
      <c r="J44" s="700">
        <f>BJ44</f>
        <v>0</v>
      </c>
      <c r="K44" s="690"/>
      <c r="L44" s="647"/>
      <c r="M44" s="714"/>
      <c r="N44" s="715"/>
      <c r="O44" s="716">
        <f>O45+O110+O134</f>
        <v>433.09690000000001</v>
      </c>
      <c r="P44" s="715"/>
      <c r="Q44" s="716">
        <f>Q45+Q110+Q134</f>
        <v>35.726879999999994</v>
      </c>
      <c r="R44" s="715"/>
      <c r="S44" s="717">
        <f>S45+S110+S134</f>
        <v>0</v>
      </c>
      <c r="T44" s="647"/>
      <c r="U44" s="647"/>
      <c r="AS44" s="626" t="s">
        <v>1633</v>
      </c>
      <c r="AT44" s="626" t="s">
        <v>1611</v>
      </c>
      <c r="BJ44" s="633">
        <f>BJ45+BJ110+BJ134</f>
        <v>0</v>
      </c>
    </row>
    <row r="45" spans="1:64" s="634" customFormat="1" ht="15">
      <c r="A45" s="671"/>
      <c r="B45" s="672"/>
      <c r="C45" s="671"/>
      <c r="D45" s="673" t="s">
        <v>1633</v>
      </c>
      <c r="E45" s="674" t="s">
        <v>1634</v>
      </c>
      <c r="F45" s="674" t="s">
        <v>1635</v>
      </c>
      <c r="G45" s="671"/>
      <c r="H45" s="671"/>
      <c r="J45" s="701">
        <f>BJ45</f>
        <v>0</v>
      </c>
      <c r="K45" s="702"/>
      <c r="L45" s="671"/>
      <c r="M45" s="718"/>
      <c r="N45" s="671"/>
      <c r="O45" s="719">
        <f>O46+O48+O52+O61+O65+O69+O75+O78+O81+O84+O87+O89+O92+O95+O98+O104+O107</f>
        <v>303.505</v>
      </c>
      <c r="P45" s="671"/>
      <c r="Q45" s="719">
        <f>Q46+Q48+Q52+Q61+Q65+Q69+Q75+Q78+Q81+Q84+Q87+Q89+Q92+Q95+Q98+Q104+Q107</f>
        <v>33.599999999999994</v>
      </c>
      <c r="R45" s="671"/>
      <c r="S45" s="720">
        <f>S46+S48+S52+S61+S65+S69+S75+S78+S81+S84+S87+S89+S92+S95+S98+S104+S107</f>
        <v>0</v>
      </c>
      <c r="T45" s="671"/>
      <c r="U45" s="671"/>
      <c r="AQ45" s="635" t="s">
        <v>1636</v>
      </c>
      <c r="AS45" s="637" t="s">
        <v>1633</v>
      </c>
      <c r="AT45" s="637" t="s">
        <v>1637</v>
      </c>
      <c r="AX45" s="635" t="s">
        <v>1638</v>
      </c>
      <c r="BJ45" s="638">
        <f>BJ46+BJ48+BJ52+BJ61+BJ65+BJ69+BJ75+BJ78+BJ81+BJ84+BJ87+BJ89+BJ92+BJ95+BJ98+BJ104+BJ107</f>
        <v>0</v>
      </c>
    </row>
    <row r="46" spans="1:64" s="634" customFormat="1" ht="12.75">
      <c r="A46" s="671"/>
      <c r="B46" s="672"/>
      <c r="C46" s="671"/>
      <c r="D46" s="673" t="s">
        <v>1633</v>
      </c>
      <c r="E46" s="675" t="s">
        <v>3009</v>
      </c>
      <c r="F46" s="675" t="s">
        <v>3008</v>
      </c>
      <c r="G46" s="671"/>
      <c r="H46" s="671"/>
      <c r="J46" s="703">
        <f>BJ46</f>
        <v>0</v>
      </c>
      <c r="K46" s="702"/>
      <c r="L46" s="671"/>
      <c r="M46" s="718"/>
      <c r="N46" s="671"/>
      <c r="O46" s="719">
        <f>O47</f>
        <v>23.504999999999999</v>
      </c>
      <c r="P46" s="671"/>
      <c r="Q46" s="719">
        <f>Q47</f>
        <v>0</v>
      </c>
      <c r="R46" s="671"/>
      <c r="S46" s="720">
        <f>S47</f>
        <v>0</v>
      </c>
      <c r="T46" s="671"/>
      <c r="U46" s="671"/>
      <c r="AQ46" s="635" t="s">
        <v>1636</v>
      </c>
      <c r="AS46" s="637" t="s">
        <v>1633</v>
      </c>
      <c r="AT46" s="637" t="s">
        <v>1641</v>
      </c>
      <c r="AX46" s="635" t="s">
        <v>1638</v>
      </c>
      <c r="BJ46" s="638">
        <f>BJ47</f>
        <v>0</v>
      </c>
    </row>
    <row r="47" spans="1:64" s="627" customFormat="1" ht="24">
      <c r="A47" s="647"/>
      <c r="B47" s="665"/>
      <c r="C47" s="676" t="s">
        <v>1641</v>
      </c>
      <c r="D47" s="676" t="s">
        <v>1642</v>
      </c>
      <c r="E47" s="677" t="s">
        <v>3007</v>
      </c>
      <c r="F47" s="678" t="s">
        <v>3006</v>
      </c>
      <c r="G47" s="679" t="s">
        <v>18</v>
      </c>
      <c r="H47" s="680">
        <v>1</v>
      </c>
      <c r="I47" s="68"/>
      <c r="J47" s="704">
        <f>ROUND(I47*H47,2)</f>
        <v>0</v>
      </c>
      <c r="K47" s="705" t="s">
        <v>3817</v>
      </c>
      <c r="L47" s="647"/>
      <c r="M47" s="721" t="s">
        <v>2114</v>
      </c>
      <c r="N47" s="722">
        <v>23.504999999999999</v>
      </c>
      <c r="O47" s="722">
        <f>N47*H47</f>
        <v>23.504999999999999</v>
      </c>
      <c r="P47" s="722">
        <v>0</v>
      </c>
      <c r="Q47" s="722">
        <f>P47*H47</f>
        <v>0</v>
      </c>
      <c r="R47" s="722">
        <v>0</v>
      </c>
      <c r="S47" s="723">
        <f>R47*H47</f>
        <v>0</v>
      </c>
      <c r="T47" s="647"/>
      <c r="U47" s="647"/>
      <c r="AQ47" s="640" t="s">
        <v>1647</v>
      </c>
      <c r="AS47" s="640" t="s">
        <v>1642</v>
      </c>
      <c r="AT47" s="640" t="s">
        <v>1636</v>
      </c>
      <c r="AX47" s="626" t="s">
        <v>1638</v>
      </c>
      <c r="BD47" s="641" t="e">
        <f>IF(#REF!="základní",J47,0)</f>
        <v>#REF!</v>
      </c>
      <c r="BE47" s="641" t="e">
        <f>IF(#REF!="snížená",J47,0)</f>
        <v>#REF!</v>
      </c>
      <c r="BF47" s="641" t="e">
        <f>IF(#REF!="zákl. přenesená",J47,0)</f>
        <v>#REF!</v>
      </c>
      <c r="BG47" s="641" t="e">
        <f>IF(#REF!="sníž. přenesená",J47,0)</f>
        <v>#REF!</v>
      </c>
      <c r="BH47" s="641" t="e">
        <f>IF(#REF!="nulová",J47,0)</f>
        <v>#REF!</v>
      </c>
      <c r="BI47" s="626" t="s">
        <v>1636</v>
      </c>
      <c r="BJ47" s="641">
        <f>ROUND(I47*H47,2)</f>
        <v>0</v>
      </c>
      <c r="BK47" s="626" t="s">
        <v>1647</v>
      </c>
      <c r="BL47" s="640" t="s">
        <v>3005</v>
      </c>
    </row>
    <row r="48" spans="1:64" s="634" customFormat="1" ht="12.75">
      <c r="A48" s="671"/>
      <c r="B48" s="672"/>
      <c r="C48" s="671"/>
      <c r="D48" s="673" t="s">
        <v>1633</v>
      </c>
      <c r="E48" s="675" t="s">
        <v>3004</v>
      </c>
      <c r="F48" s="675" t="s">
        <v>3003</v>
      </c>
      <c r="G48" s="671"/>
      <c r="H48" s="671"/>
      <c r="J48" s="703">
        <f>BJ48</f>
        <v>0</v>
      </c>
      <c r="K48" s="702"/>
      <c r="L48" s="671"/>
      <c r="M48" s="718"/>
      <c r="N48" s="671"/>
      <c r="O48" s="719">
        <f>SUM(O49:O51)</f>
        <v>0.29700000000000004</v>
      </c>
      <c r="P48" s="671"/>
      <c r="Q48" s="719">
        <f>SUM(Q49:Q51)</f>
        <v>0</v>
      </c>
      <c r="R48" s="671"/>
      <c r="S48" s="720">
        <f>SUM(S49:S51)</f>
        <v>0</v>
      </c>
      <c r="T48" s="671"/>
      <c r="U48" s="671"/>
      <c r="AQ48" s="635" t="s">
        <v>1636</v>
      </c>
      <c r="AS48" s="637" t="s">
        <v>1633</v>
      </c>
      <c r="AT48" s="637" t="s">
        <v>1641</v>
      </c>
      <c r="AX48" s="635" t="s">
        <v>1638</v>
      </c>
      <c r="BJ48" s="638">
        <f>SUM(BJ49:BJ51)</f>
        <v>0</v>
      </c>
    </row>
    <row r="49" spans="1:64" s="627" customFormat="1" ht="24">
      <c r="A49" s="647"/>
      <c r="B49" s="665"/>
      <c r="C49" s="676">
        <v>2</v>
      </c>
      <c r="D49" s="676" t="s">
        <v>1642</v>
      </c>
      <c r="E49" s="677" t="s">
        <v>3002</v>
      </c>
      <c r="F49" s="678" t="s">
        <v>3001</v>
      </c>
      <c r="G49" s="679" t="s">
        <v>18</v>
      </c>
      <c r="H49" s="680">
        <v>1</v>
      </c>
      <c r="I49" s="68"/>
      <c r="J49" s="704">
        <f>ROUND(I49*H49,2)</f>
        <v>0</v>
      </c>
      <c r="K49" s="705" t="s">
        <v>3817</v>
      </c>
      <c r="L49" s="647"/>
      <c r="M49" s="721" t="s">
        <v>2114</v>
      </c>
      <c r="N49" s="722">
        <v>0.27100000000000002</v>
      </c>
      <c r="O49" s="722">
        <f>N49*H49</f>
        <v>0.27100000000000002</v>
      </c>
      <c r="P49" s="722">
        <v>0</v>
      </c>
      <c r="Q49" s="722">
        <f>P49*H49</f>
        <v>0</v>
      </c>
      <c r="R49" s="722">
        <v>0</v>
      </c>
      <c r="S49" s="723">
        <f>R49*H49</f>
        <v>0</v>
      </c>
      <c r="T49" s="647"/>
      <c r="U49" s="647"/>
      <c r="AQ49" s="640" t="s">
        <v>1647</v>
      </c>
      <c r="AS49" s="640" t="s">
        <v>1642</v>
      </c>
      <c r="AT49" s="640" t="s">
        <v>1636</v>
      </c>
      <c r="AX49" s="626" t="s">
        <v>1638</v>
      </c>
      <c r="BD49" s="641" t="e">
        <f>IF(#REF!="základní",J49,0)</f>
        <v>#REF!</v>
      </c>
      <c r="BE49" s="641" t="e">
        <f>IF(#REF!="snížená",J49,0)</f>
        <v>#REF!</v>
      </c>
      <c r="BF49" s="641" t="e">
        <f>IF(#REF!="zákl. přenesená",J49,0)</f>
        <v>#REF!</v>
      </c>
      <c r="BG49" s="641" t="e">
        <f>IF(#REF!="sníž. přenesená",J49,0)</f>
        <v>#REF!</v>
      </c>
      <c r="BH49" s="641" t="e">
        <f>IF(#REF!="nulová",J49,0)</f>
        <v>#REF!</v>
      </c>
      <c r="BI49" s="626" t="s">
        <v>1636</v>
      </c>
      <c r="BJ49" s="641">
        <f>ROUND(I49*H49,2)</f>
        <v>0</v>
      </c>
      <c r="BK49" s="626" t="s">
        <v>1647</v>
      </c>
      <c r="BL49" s="640" t="s">
        <v>3000</v>
      </c>
    </row>
    <row r="50" spans="1:64" s="627" customFormat="1" ht="24">
      <c r="A50" s="647"/>
      <c r="B50" s="665"/>
      <c r="C50" s="676">
        <v>3</v>
      </c>
      <c r="D50" s="676" t="s">
        <v>1642</v>
      </c>
      <c r="E50" s="677" t="s">
        <v>2999</v>
      </c>
      <c r="F50" s="678" t="s">
        <v>2998</v>
      </c>
      <c r="G50" s="679" t="s">
        <v>18</v>
      </c>
      <c r="H50" s="680">
        <v>2</v>
      </c>
      <c r="I50" s="68"/>
      <c r="J50" s="704">
        <f>ROUND(I50*H50,2)</f>
        <v>0</v>
      </c>
      <c r="K50" s="705" t="s">
        <v>3817</v>
      </c>
      <c r="L50" s="647"/>
      <c r="M50" s="721" t="s">
        <v>2114</v>
      </c>
      <c r="N50" s="722">
        <v>1.2999999999999999E-2</v>
      </c>
      <c r="O50" s="722">
        <f>N50*H50</f>
        <v>2.5999999999999999E-2</v>
      </c>
      <c r="P50" s="722">
        <v>0</v>
      </c>
      <c r="Q50" s="722">
        <f>P50*H50</f>
        <v>0</v>
      </c>
      <c r="R50" s="722">
        <v>0</v>
      </c>
      <c r="S50" s="723">
        <f>R50*H50</f>
        <v>0</v>
      </c>
      <c r="T50" s="647"/>
      <c r="U50" s="647"/>
      <c r="AQ50" s="640" t="s">
        <v>1647</v>
      </c>
      <c r="AS50" s="640" t="s">
        <v>1642</v>
      </c>
      <c r="AT50" s="640" t="s">
        <v>1636</v>
      </c>
      <c r="AX50" s="626" t="s">
        <v>1638</v>
      </c>
      <c r="BD50" s="641" t="e">
        <f>IF(#REF!="základní",J50,0)</f>
        <v>#REF!</v>
      </c>
      <c r="BE50" s="641" t="e">
        <f>IF(#REF!="snížená",J50,0)</f>
        <v>#REF!</v>
      </c>
      <c r="BF50" s="641" t="e">
        <f>IF(#REF!="zákl. přenesená",J50,0)</f>
        <v>#REF!</v>
      </c>
      <c r="BG50" s="641" t="e">
        <f>IF(#REF!="sníž. přenesená",J50,0)</f>
        <v>#REF!</v>
      </c>
      <c r="BH50" s="641" t="e">
        <f>IF(#REF!="nulová",J50,0)</f>
        <v>#REF!</v>
      </c>
      <c r="BI50" s="626" t="s">
        <v>1636</v>
      </c>
      <c r="BJ50" s="641">
        <f>ROUND(I50*H50,2)</f>
        <v>0</v>
      </c>
      <c r="BK50" s="626" t="s">
        <v>1647</v>
      </c>
      <c r="BL50" s="640" t="s">
        <v>2997</v>
      </c>
    </row>
    <row r="51" spans="1:64" s="627" customFormat="1" ht="72">
      <c r="A51" s="647"/>
      <c r="B51" s="665"/>
      <c r="C51" s="681">
        <v>4</v>
      </c>
      <c r="D51" s="681" t="s">
        <v>1653</v>
      </c>
      <c r="E51" s="682" t="s">
        <v>2996</v>
      </c>
      <c r="F51" s="683" t="s">
        <v>2995</v>
      </c>
      <c r="G51" s="684" t="s">
        <v>2881</v>
      </c>
      <c r="H51" s="685">
        <v>1</v>
      </c>
      <c r="I51" s="69"/>
      <c r="J51" s="706">
        <f>ROUND(I51*H51,2)</f>
        <v>0</v>
      </c>
      <c r="K51" s="707" t="s">
        <v>1651</v>
      </c>
      <c r="L51" s="724"/>
      <c r="M51" s="725" t="s">
        <v>2114</v>
      </c>
      <c r="N51" s="722">
        <v>0</v>
      </c>
      <c r="O51" s="722">
        <f>N51*H51</f>
        <v>0</v>
      </c>
      <c r="P51" s="722">
        <v>0</v>
      </c>
      <c r="Q51" s="722">
        <f>P51*H51</f>
        <v>0</v>
      </c>
      <c r="R51" s="722">
        <v>0</v>
      </c>
      <c r="S51" s="723">
        <f>R51*H51</f>
        <v>0</v>
      </c>
      <c r="T51" s="647"/>
      <c r="U51" s="647"/>
      <c r="AQ51" s="640" t="s">
        <v>1656</v>
      </c>
      <c r="AS51" s="640" t="s">
        <v>1653</v>
      </c>
      <c r="AT51" s="640" t="s">
        <v>1636</v>
      </c>
      <c r="AX51" s="626" t="s">
        <v>1638</v>
      </c>
      <c r="BD51" s="641" t="e">
        <f>IF(#REF!="základní",J51,0)</f>
        <v>#REF!</v>
      </c>
      <c r="BE51" s="641" t="e">
        <f>IF(#REF!="snížená",J51,0)</f>
        <v>#REF!</v>
      </c>
      <c r="BF51" s="641" t="e">
        <f>IF(#REF!="zákl. přenesená",J51,0)</f>
        <v>#REF!</v>
      </c>
      <c r="BG51" s="641" t="e">
        <f>IF(#REF!="sníž. přenesená",J51,0)</f>
        <v>#REF!</v>
      </c>
      <c r="BH51" s="641" t="e">
        <f>IF(#REF!="nulová",J51,0)</f>
        <v>#REF!</v>
      </c>
      <c r="BI51" s="626" t="s">
        <v>1636</v>
      </c>
      <c r="BJ51" s="641">
        <f>ROUND(I51*H51,2)</f>
        <v>0</v>
      </c>
      <c r="BK51" s="626" t="s">
        <v>1647</v>
      </c>
      <c r="BL51" s="640" t="s">
        <v>2994</v>
      </c>
    </row>
    <row r="52" spans="1:64" s="634" customFormat="1" ht="12.75">
      <c r="A52" s="671"/>
      <c r="B52" s="672"/>
      <c r="C52" s="671"/>
      <c r="D52" s="673" t="s">
        <v>1633</v>
      </c>
      <c r="E52" s="675" t="s">
        <v>2993</v>
      </c>
      <c r="F52" s="675" t="s">
        <v>2992</v>
      </c>
      <c r="G52" s="671"/>
      <c r="H52" s="671"/>
      <c r="J52" s="703">
        <f>BJ52</f>
        <v>0</v>
      </c>
      <c r="K52" s="702"/>
      <c r="L52" s="671"/>
      <c r="M52" s="718"/>
      <c r="N52" s="671"/>
      <c r="O52" s="719">
        <f>SUM(O53:O60)</f>
        <v>55.427999999999997</v>
      </c>
      <c r="P52" s="671"/>
      <c r="Q52" s="719">
        <f>SUM(Q53:Q60)</f>
        <v>33.599999999999994</v>
      </c>
      <c r="R52" s="671"/>
      <c r="S52" s="720">
        <f>SUM(S53:S60)</f>
        <v>0</v>
      </c>
      <c r="T52" s="671"/>
      <c r="U52" s="671"/>
      <c r="AQ52" s="635" t="s">
        <v>1636</v>
      </c>
      <c r="AS52" s="637" t="s">
        <v>1633</v>
      </c>
      <c r="AT52" s="637" t="s">
        <v>1641</v>
      </c>
      <c r="AX52" s="635" t="s">
        <v>1638</v>
      </c>
      <c r="BJ52" s="638">
        <f>SUM(BJ53:BJ60)</f>
        <v>0</v>
      </c>
    </row>
    <row r="53" spans="1:64" s="627" customFormat="1" ht="24">
      <c r="A53" s="647"/>
      <c r="B53" s="665"/>
      <c r="C53" s="676">
        <v>5</v>
      </c>
      <c r="D53" s="676" t="s">
        <v>1642</v>
      </c>
      <c r="E53" s="677" t="s">
        <v>2991</v>
      </c>
      <c r="F53" s="678" t="s">
        <v>2990</v>
      </c>
      <c r="G53" s="679" t="s">
        <v>18</v>
      </c>
      <c r="H53" s="680">
        <v>6</v>
      </c>
      <c r="I53" s="68"/>
      <c r="J53" s="704">
        <f t="shared" ref="J53:J60" si="0">ROUND(I53*H53,2)</f>
        <v>0</v>
      </c>
      <c r="K53" s="705" t="s">
        <v>3817</v>
      </c>
      <c r="L53" s="647"/>
      <c r="M53" s="721" t="s">
        <v>2114</v>
      </c>
      <c r="N53" s="722">
        <v>0.83799999999999997</v>
      </c>
      <c r="O53" s="722">
        <f t="shared" ref="O53:O60" si="1">N53*H53</f>
        <v>5.0279999999999996</v>
      </c>
      <c r="P53" s="722">
        <v>0</v>
      </c>
      <c r="Q53" s="722">
        <f t="shared" ref="Q53:Q60" si="2">P53*H53</f>
        <v>0</v>
      </c>
      <c r="R53" s="722">
        <v>0</v>
      </c>
      <c r="S53" s="723">
        <f t="shared" ref="S53:S60" si="3">R53*H53</f>
        <v>0</v>
      </c>
      <c r="T53" s="647"/>
      <c r="U53" s="647"/>
      <c r="AQ53" s="640" t="s">
        <v>2031</v>
      </c>
      <c r="AS53" s="640" t="s">
        <v>1642</v>
      </c>
      <c r="AT53" s="640" t="s">
        <v>1636</v>
      </c>
      <c r="AX53" s="626" t="s">
        <v>1638</v>
      </c>
      <c r="BD53" s="641" t="e">
        <f>IF(#REF!="základní",J53,0)</f>
        <v>#REF!</v>
      </c>
      <c r="BE53" s="641" t="e">
        <f>IF(#REF!="snížená",J53,0)</f>
        <v>#REF!</v>
      </c>
      <c r="BF53" s="641" t="e">
        <f>IF(#REF!="zákl. přenesená",J53,0)</f>
        <v>#REF!</v>
      </c>
      <c r="BG53" s="641" t="e">
        <f>IF(#REF!="sníž. přenesená",J53,0)</f>
        <v>#REF!</v>
      </c>
      <c r="BH53" s="641" t="e">
        <f>IF(#REF!="nulová",J53,0)</f>
        <v>#REF!</v>
      </c>
      <c r="BI53" s="626" t="s">
        <v>1636</v>
      </c>
      <c r="BJ53" s="641">
        <f t="shared" ref="BJ53:BJ60" si="4">ROUND(I53*H53,2)</f>
        <v>0</v>
      </c>
      <c r="BK53" s="626" t="s">
        <v>2031</v>
      </c>
      <c r="BL53" s="640" t="s">
        <v>2989</v>
      </c>
    </row>
    <row r="54" spans="1:64" s="627" customFormat="1" ht="12">
      <c r="A54" s="647"/>
      <c r="B54" s="665"/>
      <c r="C54" s="676">
        <v>6</v>
      </c>
      <c r="D54" s="676" t="s">
        <v>1642</v>
      </c>
      <c r="E54" s="677" t="s">
        <v>2988</v>
      </c>
      <c r="F54" s="678" t="s">
        <v>2987</v>
      </c>
      <c r="G54" s="679" t="s">
        <v>18</v>
      </c>
      <c r="H54" s="680">
        <v>6</v>
      </c>
      <c r="I54" s="68"/>
      <c r="J54" s="704">
        <f t="shared" si="0"/>
        <v>0</v>
      </c>
      <c r="K54" s="705" t="s">
        <v>3817</v>
      </c>
      <c r="L54" s="647"/>
      <c r="M54" s="721" t="s">
        <v>2114</v>
      </c>
      <c r="N54" s="722">
        <v>1.7</v>
      </c>
      <c r="O54" s="722">
        <f t="shared" si="1"/>
        <v>10.199999999999999</v>
      </c>
      <c r="P54" s="722">
        <v>0</v>
      </c>
      <c r="Q54" s="722">
        <f t="shared" si="2"/>
        <v>0</v>
      </c>
      <c r="R54" s="722">
        <v>0</v>
      </c>
      <c r="S54" s="723">
        <f t="shared" si="3"/>
        <v>0</v>
      </c>
      <c r="T54" s="647"/>
      <c r="U54" s="647"/>
      <c r="AQ54" s="640" t="s">
        <v>1647</v>
      </c>
      <c r="AS54" s="640" t="s">
        <v>1642</v>
      </c>
      <c r="AT54" s="640" t="s">
        <v>1636</v>
      </c>
      <c r="AX54" s="626" t="s">
        <v>1638</v>
      </c>
      <c r="BD54" s="641" t="e">
        <f>IF(#REF!="základní",J54,0)</f>
        <v>#REF!</v>
      </c>
      <c r="BE54" s="641" t="e">
        <f>IF(#REF!="snížená",J54,0)</f>
        <v>#REF!</v>
      </c>
      <c r="BF54" s="641" t="e">
        <f>IF(#REF!="zákl. přenesená",J54,0)</f>
        <v>#REF!</v>
      </c>
      <c r="BG54" s="641" t="e">
        <f>IF(#REF!="sníž. přenesená",J54,0)</f>
        <v>#REF!</v>
      </c>
      <c r="BH54" s="641" t="e">
        <f>IF(#REF!="nulová",J54,0)</f>
        <v>#REF!</v>
      </c>
      <c r="BI54" s="626" t="s">
        <v>1636</v>
      </c>
      <c r="BJ54" s="641">
        <f t="shared" si="4"/>
        <v>0</v>
      </c>
      <c r="BK54" s="626" t="s">
        <v>1647</v>
      </c>
      <c r="BL54" s="640" t="s">
        <v>2986</v>
      </c>
    </row>
    <row r="55" spans="1:64" s="627" customFormat="1" ht="12">
      <c r="A55" s="647"/>
      <c r="B55" s="665"/>
      <c r="C55" s="676">
        <v>7</v>
      </c>
      <c r="D55" s="676" t="s">
        <v>1642</v>
      </c>
      <c r="E55" s="677" t="s">
        <v>2985</v>
      </c>
      <c r="F55" s="678" t="s">
        <v>2984</v>
      </c>
      <c r="G55" s="679" t="s">
        <v>18</v>
      </c>
      <c r="H55" s="680">
        <v>12</v>
      </c>
      <c r="I55" s="68"/>
      <c r="J55" s="704">
        <f t="shared" si="0"/>
        <v>0</v>
      </c>
      <c r="K55" s="705" t="s">
        <v>3817</v>
      </c>
      <c r="L55" s="647"/>
      <c r="M55" s="721" t="s">
        <v>2114</v>
      </c>
      <c r="N55" s="722">
        <v>0.35</v>
      </c>
      <c r="O55" s="722">
        <f t="shared" si="1"/>
        <v>4.1999999999999993</v>
      </c>
      <c r="P55" s="722">
        <v>0</v>
      </c>
      <c r="Q55" s="722">
        <f t="shared" si="2"/>
        <v>0</v>
      </c>
      <c r="R55" s="722">
        <v>0</v>
      </c>
      <c r="S55" s="723">
        <f t="shared" si="3"/>
        <v>0</v>
      </c>
      <c r="T55" s="647"/>
      <c r="U55" s="647"/>
      <c r="AQ55" s="640" t="s">
        <v>2031</v>
      </c>
      <c r="AS55" s="640" t="s">
        <v>1642</v>
      </c>
      <c r="AT55" s="640" t="s">
        <v>1636</v>
      </c>
      <c r="AX55" s="626" t="s">
        <v>1638</v>
      </c>
      <c r="BD55" s="641" t="e">
        <f>IF(#REF!="základní",J55,0)</f>
        <v>#REF!</v>
      </c>
      <c r="BE55" s="641" t="e">
        <f>IF(#REF!="snížená",J55,0)</f>
        <v>#REF!</v>
      </c>
      <c r="BF55" s="641" t="e">
        <f>IF(#REF!="zákl. přenesená",J55,0)</f>
        <v>#REF!</v>
      </c>
      <c r="BG55" s="641" t="e">
        <f>IF(#REF!="sníž. přenesená",J55,0)</f>
        <v>#REF!</v>
      </c>
      <c r="BH55" s="641" t="e">
        <f>IF(#REF!="nulová",J55,0)</f>
        <v>#REF!</v>
      </c>
      <c r="BI55" s="626" t="s">
        <v>1636</v>
      </c>
      <c r="BJ55" s="641">
        <f t="shared" si="4"/>
        <v>0</v>
      </c>
      <c r="BK55" s="626" t="s">
        <v>2031</v>
      </c>
      <c r="BL55" s="640" t="s">
        <v>2983</v>
      </c>
    </row>
    <row r="56" spans="1:64" s="627" customFormat="1" ht="12">
      <c r="A56" s="647"/>
      <c r="B56" s="665"/>
      <c r="C56" s="676">
        <v>8</v>
      </c>
      <c r="D56" s="676" t="s">
        <v>1642</v>
      </c>
      <c r="E56" s="677" t="s">
        <v>2853</v>
      </c>
      <c r="F56" s="678" t="s">
        <v>2852</v>
      </c>
      <c r="G56" s="679" t="s">
        <v>16</v>
      </c>
      <c r="H56" s="680">
        <v>36</v>
      </c>
      <c r="I56" s="68"/>
      <c r="J56" s="704">
        <f t="shared" si="0"/>
        <v>0</v>
      </c>
      <c r="K56" s="705" t="s">
        <v>3817</v>
      </c>
      <c r="L56" s="647"/>
      <c r="M56" s="721" t="s">
        <v>2114</v>
      </c>
      <c r="N56" s="722">
        <v>1</v>
      </c>
      <c r="O56" s="722">
        <f t="shared" si="1"/>
        <v>36</v>
      </c>
      <c r="P56" s="722">
        <v>0</v>
      </c>
      <c r="Q56" s="722">
        <f t="shared" si="2"/>
        <v>0</v>
      </c>
      <c r="R56" s="722">
        <v>0</v>
      </c>
      <c r="S56" s="723">
        <f t="shared" si="3"/>
        <v>0</v>
      </c>
      <c r="T56" s="647"/>
      <c r="U56" s="647"/>
      <c r="AQ56" s="640" t="s">
        <v>2761</v>
      </c>
      <c r="AS56" s="640" t="s">
        <v>1642</v>
      </c>
      <c r="AT56" s="640" t="s">
        <v>1636</v>
      </c>
      <c r="AX56" s="626" t="s">
        <v>1638</v>
      </c>
      <c r="BD56" s="641" t="e">
        <f>IF(#REF!="základní",J56,0)</f>
        <v>#REF!</v>
      </c>
      <c r="BE56" s="641" t="e">
        <f>IF(#REF!="snížená",J56,0)</f>
        <v>#REF!</v>
      </c>
      <c r="BF56" s="641" t="e">
        <f>IF(#REF!="zákl. přenesená",J56,0)</f>
        <v>#REF!</v>
      </c>
      <c r="BG56" s="641" t="e">
        <f>IF(#REF!="sníž. přenesená",J56,0)</f>
        <v>#REF!</v>
      </c>
      <c r="BH56" s="641" t="e">
        <f>IF(#REF!="nulová",J56,0)</f>
        <v>#REF!</v>
      </c>
      <c r="BI56" s="626" t="s">
        <v>1636</v>
      </c>
      <c r="BJ56" s="641">
        <f t="shared" si="4"/>
        <v>0</v>
      </c>
      <c r="BK56" s="626" t="s">
        <v>2761</v>
      </c>
      <c r="BL56" s="640" t="s">
        <v>2982</v>
      </c>
    </row>
    <row r="57" spans="1:64" s="627" customFormat="1" ht="48">
      <c r="A57" s="647"/>
      <c r="B57" s="665"/>
      <c r="C57" s="681">
        <v>9</v>
      </c>
      <c r="D57" s="681" t="s">
        <v>1653</v>
      </c>
      <c r="E57" s="682" t="s">
        <v>2981</v>
      </c>
      <c r="F57" s="683" t="s">
        <v>2980</v>
      </c>
      <c r="G57" s="684" t="s">
        <v>17</v>
      </c>
      <c r="H57" s="685">
        <v>6</v>
      </c>
      <c r="I57" s="69"/>
      <c r="J57" s="706">
        <f t="shared" si="0"/>
        <v>0</v>
      </c>
      <c r="K57" s="707" t="s">
        <v>1651</v>
      </c>
      <c r="L57" s="724"/>
      <c r="M57" s="725" t="s">
        <v>2114</v>
      </c>
      <c r="N57" s="722">
        <v>0</v>
      </c>
      <c r="O57" s="722">
        <f t="shared" si="1"/>
        <v>0</v>
      </c>
      <c r="P57" s="722">
        <v>5.6</v>
      </c>
      <c r="Q57" s="722">
        <f t="shared" si="2"/>
        <v>33.599999999999994</v>
      </c>
      <c r="R57" s="722">
        <v>0</v>
      </c>
      <c r="S57" s="723">
        <f t="shared" si="3"/>
        <v>0</v>
      </c>
      <c r="T57" s="647"/>
      <c r="U57" s="647"/>
      <c r="AQ57" s="640" t="s">
        <v>2863</v>
      </c>
      <c r="AS57" s="640" t="s">
        <v>1653</v>
      </c>
      <c r="AT57" s="640" t="s">
        <v>1636</v>
      </c>
      <c r="AX57" s="626" t="s">
        <v>1638</v>
      </c>
      <c r="BD57" s="641" t="e">
        <f>IF(#REF!="základní",J57,0)</f>
        <v>#REF!</v>
      </c>
      <c r="BE57" s="641" t="e">
        <f>IF(#REF!="snížená",J57,0)</f>
        <v>#REF!</v>
      </c>
      <c r="BF57" s="641" t="e">
        <f>IF(#REF!="zákl. přenesená",J57,0)</f>
        <v>#REF!</v>
      </c>
      <c r="BG57" s="641" t="e">
        <f>IF(#REF!="sníž. přenesená",J57,0)</f>
        <v>#REF!</v>
      </c>
      <c r="BH57" s="641" t="e">
        <f>IF(#REF!="nulová",J57,0)</f>
        <v>#REF!</v>
      </c>
      <c r="BI57" s="626" t="s">
        <v>1636</v>
      </c>
      <c r="BJ57" s="641">
        <f t="shared" si="4"/>
        <v>0</v>
      </c>
      <c r="BK57" s="626" t="s">
        <v>2031</v>
      </c>
      <c r="BL57" s="640" t="s">
        <v>2979</v>
      </c>
    </row>
    <row r="58" spans="1:64" s="627" customFormat="1" ht="48">
      <c r="A58" s="647"/>
      <c r="B58" s="665"/>
      <c r="C58" s="681">
        <v>10</v>
      </c>
      <c r="D58" s="681" t="s">
        <v>1653</v>
      </c>
      <c r="E58" s="682" t="s">
        <v>2978</v>
      </c>
      <c r="F58" s="683" t="s">
        <v>2977</v>
      </c>
      <c r="G58" s="684" t="s">
        <v>2881</v>
      </c>
      <c r="H58" s="685">
        <v>6</v>
      </c>
      <c r="I58" s="69"/>
      <c r="J58" s="706">
        <f t="shared" si="0"/>
        <v>0</v>
      </c>
      <c r="K58" s="707" t="s">
        <v>1651</v>
      </c>
      <c r="L58" s="724"/>
      <c r="M58" s="725" t="s">
        <v>2114</v>
      </c>
      <c r="N58" s="722">
        <v>0</v>
      </c>
      <c r="O58" s="722">
        <f t="shared" si="1"/>
        <v>0</v>
      </c>
      <c r="P58" s="722">
        <v>0</v>
      </c>
      <c r="Q58" s="722">
        <f t="shared" si="2"/>
        <v>0</v>
      </c>
      <c r="R58" s="722">
        <v>0</v>
      </c>
      <c r="S58" s="723">
        <f t="shared" si="3"/>
        <v>0</v>
      </c>
      <c r="T58" s="647"/>
      <c r="U58" s="647"/>
      <c r="AQ58" s="640" t="s">
        <v>1656</v>
      </c>
      <c r="AS58" s="640" t="s">
        <v>1653</v>
      </c>
      <c r="AT58" s="640" t="s">
        <v>1636</v>
      </c>
      <c r="AX58" s="626" t="s">
        <v>1638</v>
      </c>
      <c r="BD58" s="641" t="e">
        <f>IF(#REF!="základní",J58,0)</f>
        <v>#REF!</v>
      </c>
      <c r="BE58" s="641" t="e">
        <f>IF(#REF!="snížená",J58,0)</f>
        <v>#REF!</v>
      </c>
      <c r="BF58" s="641" t="e">
        <f>IF(#REF!="zákl. přenesená",J58,0)</f>
        <v>#REF!</v>
      </c>
      <c r="BG58" s="641" t="e">
        <f>IF(#REF!="sníž. přenesená",J58,0)</f>
        <v>#REF!</v>
      </c>
      <c r="BH58" s="641" t="e">
        <f>IF(#REF!="nulová",J58,0)</f>
        <v>#REF!</v>
      </c>
      <c r="BI58" s="626" t="s">
        <v>1636</v>
      </c>
      <c r="BJ58" s="641">
        <f t="shared" si="4"/>
        <v>0</v>
      </c>
      <c r="BK58" s="626" t="s">
        <v>1647</v>
      </c>
      <c r="BL58" s="640" t="s">
        <v>2976</v>
      </c>
    </row>
    <row r="59" spans="1:64" s="627" customFormat="1" ht="24">
      <c r="A59" s="647"/>
      <c r="B59" s="665"/>
      <c r="C59" s="681">
        <v>11</v>
      </c>
      <c r="D59" s="681" t="s">
        <v>1653</v>
      </c>
      <c r="E59" s="682" t="s">
        <v>2975</v>
      </c>
      <c r="F59" s="683" t="s">
        <v>2974</v>
      </c>
      <c r="G59" s="684" t="s">
        <v>2881</v>
      </c>
      <c r="H59" s="685">
        <v>36</v>
      </c>
      <c r="I59" s="69"/>
      <c r="J59" s="706">
        <f t="shared" si="0"/>
        <v>0</v>
      </c>
      <c r="K59" s="707" t="s">
        <v>1651</v>
      </c>
      <c r="L59" s="724"/>
      <c r="M59" s="725" t="s">
        <v>2114</v>
      </c>
      <c r="N59" s="722">
        <v>0</v>
      </c>
      <c r="O59" s="722">
        <f t="shared" si="1"/>
        <v>0</v>
      </c>
      <c r="P59" s="722">
        <v>0</v>
      </c>
      <c r="Q59" s="722">
        <f t="shared" si="2"/>
        <v>0</v>
      </c>
      <c r="R59" s="722">
        <v>0</v>
      </c>
      <c r="S59" s="723">
        <f t="shared" si="3"/>
        <v>0</v>
      </c>
      <c r="T59" s="647"/>
      <c r="U59" s="647"/>
      <c r="AQ59" s="640" t="s">
        <v>1656</v>
      </c>
      <c r="AS59" s="640" t="s">
        <v>1653</v>
      </c>
      <c r="AT59" s="640" t="s">
        <v>1636</v>
      </c>
      <c r="AX59" s="626" t="s">
        <v>1638</v>
      </c>
      <c r="BD59" s="641" t="e">
        <f>IF(#REF!="základní",J59,0)</f>
        <v>#REF!</v>
      </c>
      <c r="BE59" s="641" t="e">
        <f>IF(#REF!="snížená",J59,0)</f>
        <v>#REF!</v>
      </c>
      <c r="BF59" s="641" t="e">
        <f>IF(#REF!="zákl. přenesená",J59,0)</f>
        <v>#REF!</v>
      </c>
      <c r="BG59" s="641" t="e">
        <f>IF(#REF!="sníž. přenesená",J59,0)</f>
        <v>#REF!</v>
      </c>
      <c r="BH59" s="641" t="e">
        <f>IF(#REF!="nulová",J59,0)</f>
        <v>#REF!</v>
      </c>
      <c r="BI59" s="626" t="s">
        <v>1636</v>
      </c>
      <c r="BJ59" s="641">
        <f t="shared" si="4"/>
        <v>0</v>
      </c>
      <c r="BK59" s="626" t="s">
        <v>1647</v>
      </c>
      <c r="BL59" s="640" t="s">
        <v>2973</v>
      </c>
    </row>
    <row r="60" spans="1:64" s="627" customFormat="1" ht="24">
      <c r="A60" s="647"/>
      <c r="B60" s="665"/>
      <c r="C60" s="681">
        <v>12</v>
      </c>
      <c r="D60" s="681" t="s">
        <v>1653</v>
      </c>
      <c r="E60" s="682" t="s">
        <v>2972</v>
      </c>
      <c r="F60" s="683" t="s">
        <v>2971</v>
      </c>
      <c r="G60" s="684" t="s">
        <v>2881</v>
      </c>
      <c r="H60" s="685">
        <v>18</v>
      </c>
      <c r="I60" s="69"/>
      <c r="J60" s="706">
        <f t="shared" si="0"/>
        <v>0</v>
      </c>
      <c r="K60" s="707" t="s">
        <v>1651</v>
      </c>
      <c r="L60" s="724"/>
      <c r="M60" s="725" t="s">
        <v>2114</v>
      </c>
      <c r="N60" s="722">
        <v>0</v>
      </c>
      <c r="O60" s="722">
        <f t="shared" si="1"/>
        <v>0</v>
      </c>
      <c r="P60" s="722">
        <v>0</v>
      </c>
      <c r="Q60" s="722">
        <f t="shared" si="2"/>
        <v>0</v>
      </c>
      <c r="R60" s="722">
        <v>0</v>
      </c>
      <c r="S60" s="723">
        <f t="shared" si="3"/>
        <v>0</v>
      </c>
      <c r="T60" s="647"/>
      <c r="U60" s="647"/>
      <c r="AQ60" s="640" t="s">
        <v>1656</v>
      </c>
      <c r="AS60" s="640" t="s">
        <v>1653</v>
      </c>
      <c r="AT60" s="640" t="s">
        <v>1636</v>
      </c>
      <c r="AX60" s="626" t="s">
        <v>1638</v>
      </c>
      <c r="BD60" s="641" t="e">
        <f>IF(#REF!="základní",J60,0)</f>
        <v>#REF!</v>
      </c>
      <c r="BE60" s="641" t="e">
        <f>IF(#REF!="snížená",J60,0)</f>
        <v>#REF!</v>
      </c>
      <c r="BF60" s="641" t="e">
        <f>IF(#REF!="zákl. přenesená",J60,0)</f>
        <v>#REF!</v>
      </c>
      <c r="BG60" s="641" t="e">
        <f>IF(#REF!="sníž. přenesená",J60,0)</f>
        <v>#REF!</v>
      </c>
      <c r="BH60" s="641" t="e">
        <f>IF(#REF!="nulová",J60,0)</f>
        <v>#REF!</v>
      </c>
      <c r="BI60" s="626" t="s">
        <v>1636</v>
      </c>
      <c r="BJ60" s="641">
        <f t="shared" si="4"/>
        <v>0</v>
      </c>
      <c r="BK60" s="626" t="s">
        <v>1647</v>
      </c>
      <c r="BL60" s="640" t="s">
        <v>2970</v>
      </c>
    </row>
    <row r="61" spans="1:64" s="634" customFormat="1" ht="12.75">
      <c r="A61" s="671"/>
      <c r="B61" s="672"/>
      <c r="C61" s="671"/>
      <c r="D61" s="673" t="s">
        <v>1633</v>
      </c>
      <c r="E61" s="675" t="s">
        <v>2969</v>
      </c>
      <c r="F61" s="675" t="s">
        <v>2968</v>
      </c>
      <c r="G61" s="671"/>
      <c r="H61" s="671"/>
      <c r="J61" s="703">
        <f>BJ61</f>
        <v>0</v>
      </c>
      <c r="K61" s="702"/>
      <c r="L61" s="671"/>
      <c r="M61" s="718"/>
      <c r="N61" s="671"/>
      <c r="O61" s="719">
        <f>SUM(O62:O64)</f>
        <v>32.64</v>
      </c>
      <c r="P61" s="671"/>
      <c r="Q61" s="719">
        <f>SUM(Q62:Q64)</f>
        <v>0</v>
      </c>
      <c r="R61" s="671"/>
      <c r="S61" s="720">
        <f>SUM(S62:S64)</f>
        <v>0</v>
      </c>
      <c r="T61" s="671"/>
      <c r="U61" s="671"/>
      <c r="AQ61" s="635" t="s">
        <v>1636</v>
      </c>
      <c r="AS61" s="637" t="s">
        <v>1633</v>
      </c>
      <c r="AT61" s="637" t="s">
        <v>1641</v>
      </c>
      <c r="AX61" s="635" t="s">
        <v>1638</v>
      </c>
      <c r="BJ61" s="638">
        <f>SUM(BJ62:BJ64)</f>
        <v>0</v>
      </c>
    </row>
    <row r="62" spans="1:64" s="627" customFormat="1" ht="24">
      <c r="A62" s="647"/>
      <c r="B62" s="665"/>
      <c r="C62" s="676">
        <v>13</v>
      </c>
      <c r="D62" s="676" t="s">
        <v>1642</v>
      </c>
      <c r="E62" s="677" t="s">
        <v>2948</v>
      </c>
      <c r="F62" s="678" t="s">
        <v>2947</v>
      </c>
      <c r="G62" s="679" t="s">
        <v>3</v>
      </c>
      <c r="H62" s="680">
        <v>60</v>
      </c>
      <c r="I62" s="68"/>
      <c r="J62" s="704">
        <f>ROUND(I62*H62,2)</f>
        <v>0</v>
      </c>
      <c r="K62" s="705" t="s">
        <v>3817</v>
      </c>
      <c r="L62" s="647"/>
      <c r="M62" s="721" t="s">
        <v>2114</v>
      </c>
      <c r="N62" s="722">
        <v>0.54400000000000004</v>
      </c>
      <c r="O62" s="722">
        <f>N62*H62</f>
        <v>32.64</v>
      </c>
      <c r="P62" s="722">
        <v>0</v>
      </c>
      <c r="Q62" s="722">
        <f>P62*H62</f>
        <v>0</v>
      </c>
      <c r="R62" s="722">
        <v>0</v>
      </c>
      <c r="S62" s="723">
        <f>R62*H62</f>
        <v>0</v>
      </c>
      <c r="T62" s="647"/>
      <c r="U62" s="647"/>
      <c r="AQ62" s="640" t="s">
        <v>1647</v>
      </c>
      <c r="AS62" s="640" t="s">
        <v>1642</v>
      </c>
      <c r="AT62" s="640" t="s">
        <v>1636</v>
      </c>
      <c r="AX62" s="626" t="s">
        <v>1638</v>
      </c>
      <c r="BD62" s="641" t="e">
        <f>IF(#REF!="základní",J62,0)</f>
        <v>#REF!</v>
      </c>
      <c r="BE62" s="641" t="e">
        <f>IF(#REF!="snížená",J62,0)</f>
        <v>#REF!</v>
      </c>
      <c r="BF62" s="641" t="e">
        <f>IF(#REF!="zákl. přenesená",J62,0)</f>
        <v>#REF!</v>
      </c>
      <c r="BG62" s="641" t="e">
        <f>IF(#REF!="sníž. přenesená",J62,0)</f>
        <v>#REF!</v>
      </c>
      <c r="BH62" s="641" t="e">
        <f>IF(#REF!="nulová",J62,0)</f>
        <v>#REF!</v>
      </c>
      <c r="BI62" s="626" t="s">
        <v>1636</v>
      </c>
      <c r="BJ62" s="641">
        <f>ROUND(I62*H62,2)</f>
        <v>0</v>
      </c>
      <c r="BK62" s="626" t="s">
        <v>1647</v>
      </c>
      <c r="BL62" s="640" t="s">
        <v>2967</v>
      </c>
    </row>
    <row r="63" spans="1:64" s="627" customFormat="1" ht="24">
      <c r="A63" s="647"/>
      <c r="B63" s="665"/>
      <c r="C63" s="681">
        <v>14</v>
      </c>
      <c r="D63" s="681" t="s">
        <v>1653</v>
      </c>
      <c r="E63" s="682" t="s">
        <v>2959</v>
      </c>
      <c r="F63" s="683" t="s">
        <v>2958</v>
      </c>
      <c r="G63" s="684" t="s">
        <v>2888</v>
      </c>
      <c r="H63" s="685">
        <v>8.1</v>
      </c>
      <c r="I63" s="69"/>
      <c r="J63" s="706">
        <f>ROUND(I63*H63,2)</f>
        <v>0</v>
      </c>
      <c r="K63" s="707" t="s">
        <v>1651</v>
      </c>
      <c r="L63" s="724"/>
      <c r="M63" s="725" t="s">
        <v>2114</v>
      </c>
      <c r="N63" s="722">
        <v>0</v>
      </c>
      <c r="O63" s="722">
        <f>N63*H63</f>
        <v>0</v>
      </c>
      <c r="P63" s="722">
        <v>0</v>
      </c>
      <c r="Q63" s="722">
        <f>P63*H63</f>
        <v>0</v>
      </c>
      <c r="R63" s="722">
        <v>0</v>
      </c>
      <c r="S63" s="723">
        <f>R63*H63</f>
        <v>0</v>
      </c>
      <c r="T63" s="647"/>
      <c r="U63" s="647"/>
      <c r="AQ63" s="640" t="s">
        <v>1656</v>
      </c>
      <c r="AS63" s="640" t="s">
        <v>1653</v>
      </c>
      <c r="AT63" s="640" t="s">
        <v>1636</v>
      </c>
      <c r="AX63" s="626" t="s">
        <v>1638</v>
      </c>
      <c r="BD63" s="641" t="e">
        <f>IF(#REF!="základní",J63,0)</f>
        <v>#REF!</v>
      </c>
      <c r="BE63" s="641" t="e">
        <f>IF(#REF!="snížená",J63,0)</f>
        <v>#REF!</v>
      </c>
      <c r="BF63" s="641" t="e">
        <f>IF(#REF!="zákl. přenesená",J63,0)</f>
        <v>#REF!</v>
      </c>
      <c r="BG63" s="641" t="e">
        <f>IF(#REF!="sníž. přenesená",J63,0)</f>
        <v>#REF!</v>
      </c>
      <c r="BH63" s="641" t="e">
        <f>IF(#REF!="nulová",J63,0)</f>
        <v>#REF!</v>
      </c>
      <c r="BI63" s="626" t="s">
        <v>1636</v>
      </c>
      <c r="BJ63" s="641">
        <f>ROUND(I63*H63,2)</f>
        <v>0</v>
      </c>
      <c r="BK63" s="626" t="s">
        <v>1647</v>
      </c>
      <c r="BL63" s="640" t="s">
        <v>2966</v>
      </c>
    </row>
    <row r="64" spans="1:64" s="627" customFormat="1" ht="24">
      <c r="A64" s="647"/>
      <c r="B64" s="665"/>
      <c r="C64" s="681">
        <v>15</v>
      </c>
      <c r="D64" s="681" t="s">
        <v>1653</v>
      </c>
      <c r="E64" s="682" t="s">
        <v>2965</v>
      </c>
      <c r="F64" s="683" t="s">
        <v>2964</v>
      </c>
      <c r="G64" s="684" t="s">
        <v>2881</v>
      </c>
      <c r="H64" s="685">
        <v>60</v>
      </c>
      <c r="I64" s="69"/>
      <c r="J64" s="706">
        <f>ROUND(I64*H64,2)</f>
        <v>0</v>
      </c>
      <c r="K64" s="707" t="s">
        <v>1651</v>
      </c>
      <c r="L64" s="724"/>
      <c r="M64" s="725" t="s">
        <v>2114</v>
      </c>
      <c r="N64" s="722">
        <v>0</v>
      </c>
      <c r="O64" s="722">
        <f>N64*H64</f>
        <v>0</v>
      </c>
      <c r="P64" s="722">
        <v>0</v>
      </c>
      <c r="Q64" s="722">
        <f>P64*H64</f>
        <v>0</v>
      </c>
      <c r="R64" s="722">
        <v>0</v>
      </c>
      <c r="S64" s="723">
        <f>R64*H64</f>
        <v>0</v>
      </c>
      <c r="T64" s="647"/>
      <c r="U64" s="647"/>
      <c r="AQ64" s="640" t="s">
        <v>1656</v>
      </c>
      <c r="AS64" s="640" t="s">
        <v>1653</v>
      </c>
      <c r="AT64" s="640" t="s">
        <v>1636</v>
      </c>
      <c r="AX64" s="626" t="s">
        <v>1638</v>
      </c>
      <c r="BD64" s="641" t="e">
        <f>IF(#REF!="základní",J64,0)</f>
        <v>#REF!</v>
      </c>
      <c r="BE64" s="641" t="e">
        <f>IF(#REF!="snížená",J64,0)</f>
        <v>#REF!</v>
      </c>
      <c r="BF64" s="641" t="e">
        <f>IF(#REF!="zákl. přenesená",J64,0)</f>
        <v>#REF!</v>
      </c>
      <c r="BG64" s="641" t="e">
        <f>IF(#REF!="sníž. přenesená",J64,0)</f>
        <v>#REF!</v>
      </c>
      <c r="BH64" s="641" t="e">
        <f>IF(#REF!="nulová",J64,0)</f>
        <v>#REF!</v>
      </c>
      <c r="BI64" s="626" t="s">
        <v>1636</v>
      </c>
      <c r="BJ64" s="641">
        <f>ROUND(I64*H64,2)</f>
        <v>0</v>
      </c>
      <c r="BK64" s="626" t="s">
        <v>1647</v>
      </c>
      <c r="BL64" s="640" t="s">
        <v>2963</v>
      </c>
    </row>
    <row r="65" spans="1:64" s="634" customFormat="1" ht="12.75">
      <c r="A65" s="671"/>
      <c r="B65" s="672"/>
      <c r="C65" s="671"/>
      <c r="D65" s="673" t="s">
        <v>1633</v>
      </c>
      <c r="E65" s="675" t="s">
        <v>2962</v>
      </c>
      <c r="F65" s="675" t="s">
        <v>2961</v>
      </c>
      <c r="G65" s="671"/>
      <c r="H65" s="671"/>
      <c r="J65" s="703">
        <f>BJ65</f>
        <v>0</v>
      </c>
      <c r="K65" s="702"/>
      <c r="L65" s="671"/>
      <c r="M65" s="718"/>
      <c r="N65" s="671"/>
      <c r="O65" s="719">
        <f>SUM(O66:O68)</f>
        <v>5.44</v>
      </c>
      <c r="P65" s="671"/>
      <c r="Q65" s="719">
        <f>SUM(Q66:Q68)</f>
        <v>0</v>
      </c>
      <c r="R65" s="671"/>
      <c r="S65" s="720">
        <f>SUM(S66:S68)</f>
        <v>0</v>
      </c>
      <c r="T65" s="671"/>
      <c r="U65" s="671"/>
      <c r="AQ65" s="635" t="s">
        <v>1636</v>
      </c>
      <c r="AS65" s="637" t="s">
        <v>1633</v>
      </c>
      <c r="AT65" s="637" t="s">
        <v>1641</v>
      </c>
      <c r="AX65" s="635" t="s">
        <v>1638</v>
      </c>
      <c r="BJ65" s="638">
        <f>SUM(BJ66:BJ68)</f>
        <v>0</v>
      </c>
    </row>
    <row r="66" spans="1:64" s="627" customFormat="1" ht="24">
      <c r="A66" s="647"/>
      <c r="B66" s="665"/>
      <c r="C66" s="676">
        <v>16</v>
      </c>
      <c r="D66" s="676" t="s">
        <v>1642</v>
      </c>
      <c r="E66" s="677" t="s">
        <v>2948</v>
      </c>
      <c r="F66" s="678" t="s">
        <v>2947</v>
      </c>
      <c r="G66" s="679" t="s">
        <v>3</v>
      </c>
      <c r="H66" s="680">
        <v>10</v>
      </c>
      <c r="I66" s="68"/>
      <c r="J66" s="704">
        <f>ROUND(I66*H66,2)</f>
        <v>0</v>
      </c>
      <c r="K66" s="705" t="s">
        <v>3817</v>
      </c>
      <c r="L66" s="647"/>
      <c r="M66" s="721" t="s">
        <v>2114</v>
      </c>
      <c r="N66" s="722">
        <v>0.54400000000000004</v>
      </c>
      <c r="O66" s="722">
        <f>N66*H66</f>
        <v>5.44</v>
      </c>
      <c r="P66" s="722">
        <v>0</v>
      </c>
      <c r="Q66" s="722">
        <f>P66*H66</f>
        <v>0</v>
      </c>
      <c r="R66" s="722">
        <v>0</v>
      </c>
      <c r="S66" s="723">
        <f>R66*H66</f>
        <v>0</v>
      </c>
      <c r="T66" s="647"/>
      <c r="U66" s="647"/>
      <c r="AQ66" s="640" t="s">
        <v>1647</v>
      </c>
      <c r="AS66" s="640" t="s">
        <v>1642</v>
      </c>
      <c r="AT66" s="640" t="s">
        <v>1636</v>
      </c>
      <c r="AX66" s="626" t="s">
        <v>1638</v>
      </c>
      <c r="BD66" s="641" t="e">
        <f>IF(#REF!="základní",J66,0)</f>
        <v>#REF!</v>
      </c>
      <c r="BE66" s="641" t="e">
        <f>IF(#REF!="snížená",J66,0)</f>
        <v>#REF!</v>
      </c>
      <c r="BF66" s="641" t="e">
        <f>IF(#REF!="zákl. přenesená",J66,0)</f>
        <v>#REF!</v>
      </c>
      <c r="BG66" s="641" t="e">
        <f>IF(#REF!="sníž. přenesená",J66,0)</f>
        <v>#REF!</v>
      </c>
      <c r="BH66" s="641" t="e">
        <f>IF(#REF!="nulová",J66,0)</f>
        <v>#REF!</v>
      </c>
      <c r="BI66" s="626" t="s">
        <v>1636</v>
      </c>
      <c r="BJ66" s="641">
        <f>ROUND(I66*H66,2)</f>
        <v>0</v>
      </c>
      <c r="BK66" s="626" t="s">
        <v>1647</v>
      </c>
      <c r="BL66" s="640" t="s">
        <v>2960</v>
      </c>
    </row>
    <row r="67" spans="1:64" s="627" customFormat="1" ht="24">
      <c r="A67" s="647"/>
      <c r="B67" s="665"/>
      <c r="C67" s="681">
        <v>17</v>
      </c>
      <c r="D67" s="681" t="s">
        <v>1653</v>
      </c>
      <c r="E67" s="682" t="s">
        <v>2959</v>
      </c>
      <c r="F67" s="683" t="s">
        <v>2958</v>
      </c>
      <c r="G67" s="684" t="s">
        <v>2888</v>
      </c>
      <c r="H67" s="685">
        <v>1.35</v>
      </c>
      <c r="I67" s="69"/>
      <c r="J67" s="706">
        <f>ROUND(I67*H67,2)</f>
        <v>0</v>
      </c>
      <c r="K67" s="707" t="s">
        <v>1651</v>
      </c>
      <c r="L67" s="724"/>
      <c r="M67" s="725" t="s">
        <v>2114</v>
      </c>
      <c r="N67" s="722">
        <v>0</v>
      </c>
      <c r="O67" s="722">
        <f>N67*H67</f>
        <v>0</v>
      </c>
      <c r="P67" s="722">
        <v>0</v>
      </c>
      <c r="Q67" s="722">
        <f>P67*H67</f>
        <v>0</v>
      </c>
      <c r="R67" s="722">
        <v>0</v>
      </c>
      <c r="S67" s="723">
        <f>R67*H67</f>
        <v>0</v>
      </c>
      <c r="T67" s="647"/>
      <c r="U67" s="647"/>
      <c r="AQ67" s="640" t="s">
        <v>1656</v>
      </c>
      <c r="AS67" s="640" t="s">
        <v>1653</v>
      </c>
      <c r="AT67" s="640" t="s">
        <v>1636</v>
      </c>
      <c r="AX67" s="626" t="s">
        <v>1638</v>
      </c>
      <c r="BD67" s="641" t="e">
        <f>IF(#REF!="základní",J67,0)</f>
        <v>#REF!</v>
      </c>
      <c r="BE67" s="641" t="e">
        <f>IF(#REF!="snížená",J67,0)</f>
        <v>#REF!</v>
      </c>
      <c r="BF67" s="641" t="e">
        <f>IF(#REF!="zákl. přenesená",J67,0)</f>
        <v>#REF!</v>
      </c>
      <c r="BG67" s="641" t="e">
        <f>IF(#REF!="sníž. přenesená",J67,0)</f>
        <v>#REF!</v>
      </c>
      <c r="BH67" s="641" t="e">
        <f>IF(#REF!="nulová",J67,0)</f>
        <v>#REF!</v>
      </c>
      <c r="BI67" s="626" t="s">
        <v>1636</v>
      </c>
      <c r="BJ67" s="641">
        <f>ROUND(I67*H67,2)</f>
        <v>0</v>
      </c>
      <c r="BK67" s="626" t="s">
        <v>1647</v>
      </c>
      <c r="BL67" s="640" t="s">
        <v>2957</v>
      </c>
    </row>
    <row r="68" spans="1:64" s="627" customFormat="1" ht="48">
      <c r="A68" s="647"/>
      <c r="B68" s="665"/>
      <c r="C68" s="681">
        <v>18</v>
      </c>
      <c r="D68" s="681" t="s">
        <v>1653</v>
      </c>
      <c r="E68" s="682" t="s">
        <v>2956</v>
      </c>
      <c r="F68" s="683" t="s">
        <v>2955</v>
      </c>
      <c r="G68" s="684" t="s">
        <v>2881</v>
      </c>
      <c r="H68" s="685">
        <v>10</v>
      </c>
      <c r="I68" s="69"/>
      <c r="J68" s="706">
        <f>ROUND(I68*H68,2)</f>
        <v>0</v>
      </c>
      <c r="K68" s="707" t="s">
        <v>1651</v>
      </c>
      <c r="L68" s="724"/>
      <c r="M68" s="725" t="s">
        <v>2114</v>
      </c>
      <c r="N68" s="722">
        <v>0</v>
      </c>
      <c r="O68" s="722">
        <f>N68*H68</f>
        <v>0</v>
      </c>
      <c r="P68" s="722">
        <v>0</v>
      </c>
      <c r="Q68" s="722">
        <f>P68*H68</f>
        <v>0</v>
      </c>
      <c r="R68" s="722">
        <v>0</v>
      </c>
      <c r="S68" s="723">
        <f>R68*H68</f>
        <v>0</v>
      </c>
      <c r="T68" s="647"/>
      <c r="U68" s="647"/>
      <c r="AQ68" s="640" t="s">
        <v>1656</v>
      </c>
      <c r="AS68" s="640" t="s">
        <v>1653</v>
      </c>
      <c r="AT68" s="640" t="s">
        <v>1636</v>
      </c>
      <c r="AX68" s="626" t="s">
        <v>1638</v>
      </c>
      <c r="BD68" s="641" t="e">
        <f>IF(#REF!="základní",J68,0)</f>
        <v>#REF!</v>
      </c>
      <c r="BE68" s="641" t="e">
        <f>IF(#REF!="snížená",J68,0)</f>
        <v>#REF!</v>
      </c>
      <c r="BF68" s="641" t="e">
        <f>IF(#REF!="zákl. přenesená",J68,0)</f>
        <v>#REF!</v>
      </c>
      <c r="BG68" s="641" t="e">
        <f>IF(#REF!="sníž. přenesená",J68,0)</f>
        <v>#REF!</v>
      </c>
      <c r="BH68" s="641" t="e">
        <f>IF(#REF!="nulová",J68,0)</f>
        <v>#REF!</v>
      </c>
      <c r="BI68" s="626" t="s">
        <v>1636</v>
      </c>
      <c r="BJ68" s="641">
        <f>ROUND(I68*H68,2)</f>
        <v>0</v>
      </c>
      <c r="BK68" s="626" t="s">
        <v>1647</v>
      </c>
      <c r="BL68" s="640" t="s">
        <v>2954</v>
      </c>
    </row>
    <row r="69" spans="1:64" s="634" customFormat="1" ht="12.75">
      <c r="A69" s="671"/>
      <c r="B69" s="672"/>
      <c r="C69" s="671"/>
      <c r="D69" s="673" t="s">
        <v>1633</v>
      </c>
      <c r="E69" s="675" t="s">
        <v>2953</v>
      </c>
      <c r="F69" s="675" t="s">
        <v>2952</v>
      </c>
      <c r="G69" s="671"/>
      <c r="H69" s="671"/>
      <c r="J69" s="703">
        <f>BJ69</f>
        <v>0</v>
      </c>
      <c r="K69" s="702"/>
      <c r="L69" s="671"/>
      <c r="M69" s="718"/>
      <c r="N69" s="671"/>
      <c r="O69" s="719">
        <f>SUM(O70:O74)</f>
        <v>60.360000000000007</v>
      </c>
      <c r="P69" s="671"/>
      <c r="Q69" s="719">
        <f>SUM(Q70:Q74)</f>
        <v>0</v>
      </c>
      <c r="R69" s="671"/>
      <c r="S69" s="720">
        <f>SUM(S70:S74)</f>
        <v>0</v>
      </c>
      <c r="T69" s="671"/>
      <c r="U69" s="671"/>
      <c r="AQ69" s="635" t="s">
        <v>1636</v>
      </c>
      <c r="AS69" s="637" t="s">
        <v>1633</v>
      </c>
      <c r="AT69" s="637" t="s">
        <v>1641</v>
      </c>
      <c r="AX69" s="635" t="s">
        <v>1638</v>
      </c>
      <c r="BJ69" s="638">
        <f>SUM(BJ70:BJ74)</f>
        <v>0</v>
      </c>
    </row>
    <row r="70" spans="1:64" s="627" customFormat="1" ht="24">
      <c r="A70" s="647"/>
      <c r="B70" s="665"/>
      <c r="C70" s="676">
        <v>19</v>
      </c>
      <c r="D70" s="676" t="s">
        <v>1642</v>
      </c>
      <c r="E70" s="677" t="s">
        <v>2951</v>
      </c>
      <c r="F70" s="678" t="s">
        <v>2950</v>
      </c>
      <c r="G70" s="679" t="s">
        <v>18</v>
      </c>
      <c r="H70" s="680">
        <v>12</v>
      </c>
      <c r="I70" s="68"/>
      <c r="J70" s="704">
        <f>ROUND(I70*H70,2)</f>
        <v>0</v>
      </c>
      <c r="K70" s="705" t="s">
        <v>3817</v>
      </c>
      <c r="L70" s="647"/>
      <c r="M70" s="721" t="s">
        <v>2114</v>
      </c>
      <c r="N70" s="722">
        <v>0.40600000000000003</v>
      </c>
      <c r="O70" s="722">
        <f>N70*H70</f>
        <v>4.8719999999999999</v>
      </c>
      <c r="P70" s="722">
        <v>0</v>
      </c>
      <c r="Q70" s="722">
        <f>P70*H70</f>
        <v>0</v>
      </c>
      <c r="R70" s="722">
        <v>0</v>
      </c>
      <c r="S70" s="723">
        <f>R70*H70</f>
        <v>0</v>
      </c>
      <c r="T70" s="647"/>
      <c r="U70" s="647"/>
      <c r="AQ70" s="640" t="s">
        <v>1647</v>
      </c>
      <c r="AS70" s="640" t="s">
        <v>1642</v>
      </c>
      <c r="AT70" s="640" t="s">
        <v>1636</v>
      </c>
      <c r="AX70" s="626" t="s">
        <v>1638</v>
      </c>
      <c r="BD70" s="641" t="e">
        <f>IF(#REF!="základní",J70,0)</f>
        <v>#REF!</v>
      </c>
      <c r="BE70" s="641" t="e">
        <f>IF(#REF!="snížená",J70,0)</f>
        <v>#REF!</v>
      </c>
      <c r="BF70" s="641" t="e">
        <f>IF(#REF!="zákl. přenesená",J70,0)</f>
        <v>#REF!</v>
      </c>
      <c r="BG70" s="641" t="e">
        <f>IF(#REF!="sníž. přenesená",J70,0)</f>
        <v>#REF!</v>
      </c>
      <c r="BH70" s="641" t="e">
        <f>IF(#REF!="nulová",J70,0)</f>
        <v>#REF!</v>
      </c>
      <c r="BI70" s="626" t="s">
        <v>1636</v>
      </c>
      <c r="BJ70" s="641">
        <f>ROUND(I70*H70,2)</f>
        <v>0</v>
      </c>
      <c r="BK70" s="626" t="s">
        <v>1647</v>
      </c>
      <c r="BL70" s="640" t="s">
        <v>2949</v>
      </c>
    </row>
    <row r="71" spans="1:64" s="627" customFormat="1" ht="24">
      <c r="A71" s="647"/>
      <c r="B71" s="665"/>
      <c r="C71" s="676">
        <v>20</v>
      </c>
      <c r="D71" s="676" t="s">
        <v>1642</v>
      </c>
      <c r="E71" s="677" t="s">
        <v>2948</v>
      </c>
      <c r="F71" s="678" t="s">
        <v>2947</v>
      </c>
      <c r="G71" s="679" t="s">
        <v>3</v>
      </c>
      <c r="H71" s="680">
        <v>102</v>
      </c>
      <c r="I71" s="68"/>
      <c r="J71" s="704">
        <f>ROUND(I71*H71,2)</f>
        <v>0</v>
      </c>
      <c r="K71" s="705" t="s">
        <v>3817</v>
      </c>
      <c r="L71" s="647"/>
      <c r="M71" s="721" t="s">
        <v>2114</v>
      </c>
      <c r="N71" s="722">
        <v>0.54400000000000004</v>
      </c>
      <c r="O71" s="722">
        <f>N71*H71</f>
        <v>55.488000000000007</v>
      </c>
      <c r="P71" s="722">
        <v>0</v>
      </c>
      <c r="Q71" s="722">
        <f>P71*H71</f>
        <v>0</v>
      </c>
      <c r="R71" s="722">
        <v>0</v>
      </c>
      <c r="S71" s="723">
        <f>R71*H71</f>
        <v>0</v>
      </c>
      <c r="T71" s="647"/>
      <c r="U71" s="647"/>
      <c r="AQ71" s="640" t="s">
        <v>1647</v>
      </c>
      <c r="AS71" s="640" t="s">
        <v>1642</v>
      </c>
      <c r="AT71" s="640" t="s">
        <v>1636</v>
      </c>
      <c r="AX71" s="626" t="s">
        <v>1638</v>
      </c>
      <c r="BD71" s="641" t="e">
        <f>IF(#REF!="základní",J71,0)</f>
        <v>#REF!</v>
      </c>
      <c r="BE71" s="641" t="e">
        <f>IF(#REF!="snížená",J71,0)</f>
        <v>#REF!</v>
      </c>
      <c r="BF71" s="641" t="e">
        <f>IF(#REF!="zákl. přenesená",J71,0)</f>
        <v>#REF!</v>
      </c>
      <c r="BG71" s="641" t="e">
        <f>IF(#REF!="sníž. přenesená",J71,0)</f>
        <v>#REF!</v>
      </c>
      <c r="BH71" s="641" t="e">
        <f>IF(#REF!="nulová",J71,0)</f>
        <v>#REF!</v>
      </c>
      <c r="BI71" s="626" t="s">
        <v>1636</v>
      </c>
      <c r="BJ71" s="641">
        <f>ROUND(I71*H71,2)</f>
        <v>0</v>
      </c>
      <c r="BK71" s="626" t="s">
        <v>1647</v>
      </c>
      <c r="BL71" s="640" t="s">
        <v>2946</v>
      </c>
    </row>
    <row r="72" spans="1:64" s="627" customFormat="1" ht="60">
      <c r="A72" s="647"/>
      <c r="B72" s="665"/>
      <c r="C72" s="681">
        <v>21</v>
      </c>
      <c r="D72" s="681" t="s">
        <v>1653</v>
      </c>
      <c r="E72" s="682" t="s">
        <v>2945</v>
      </c>
      <c r="F72" s="683" t="s">
        <v>2944</v>
      </c>
      <c r="G72" s="684" t="s">
        <v>1653</v>
      </c>
      <c r="H72" s="685">
        <v>102</v>
      </c>
      <c r="I72" s="69"/>
      <c r="J72" s="706">
        <f>ROUND(I72*H72,2)</f>
        <v>0</v>
      </c>
      <c r="K72" s="707" t="s">
        <v>1651</v>
      </c>
      <c r="L72" s="724"/>
      <c r="M72" s="725" t="s">
        <v>2114</v>
      </c>
      <c r="N72" s="722">
        <v>0</v>
      </c>
      <c r="O72" s="722">
        <f>N72*H72</f>
        <v>0</v>
      </c>
      <c r="P72" s="722">
        <v>0</v>
      </c>
      <c r="Q72" s="722">
        <f>P72*H72</f>
        <v>0</v>
      </c>
      <c r="R72" s="722">
        <v>0</v>
      </c>
      <c r="S72" s="723">
        <f>R72*H72</f>
        <v>0</v>
      </c>
      <c r="T72" s="647"/>
      <c r="U72" s="647"/>
      <c r="AQ72" s="640" t="s">
        <v>1656</v>
      </c>
      <c r="AS72" s="640" t="s">
        <v>1653</v>
      </c>
      <c r="AT72" s="640" t="s">
        <v>1636</v>
      </c>
      <c r="AX72" s="626" t="s">
        <v>1638</v>
      </c>
      <c r="BD72" s="641" t="e">
        <f>IF(#REF!="základní",J72,0)</f>
        <v>#REF!</v>
      </c>
      <c r="BE72" s="641" t="e">
        <f>IF(#REF!="snížená",J72,0)</f>
        <v>#REF!</v>
      </c>
      <c r="BF72" s="641" t="e">
        <f>IF(#REF!="zákl. přenesená",J72,0)</f>
        <v>#REF!</v>
      </c>
      <c r="BG72" s="641" t="e">
        <f>IF(#REF!="sníž. přenesená",J72,0)</f>
        <v>#REF!</v>
      </c>
      <c r="BH72" s="641" t="e">
        <f>IF(#REF!="nulová",J72,0)</f>
        <v>#REF!</v>
      </c>
      <c r="BI72" s="626" t="s">
        <v>1636</v>
      </c>
      <c r="BJ72" s="641">
        <f>ROUND(I72*H72,2)</f>
        <v>0</v>
      </c>
      <c r="BK72" s="626" t="s">
        <v>1647</v>
      </c>
      <c r="BL72" s="640" t="s">
        <v>2943</v>
      </c>
    </row>
    <row r="73" spans="1:64" s="627" customFormat="1" ht="48">
      <c r="A73" s="647"/>
      <c r="B73" s="665"/>
      <c r="C73" s="681">
        <v>22</v>
      </c>
      <c r="D73" s="681" t="s">
        <v>1653</v>
      </c>
      <c r="E73" s="682" t="s">
        <v>2942</v>
      </c>
      <c r="F73" s="683" t="s">
        <v>2941</v>
      </c>
      <c r="G73" s="684" t="s">
        <v>2881</v>
      </c>
      <c r="H73" s="685">
        <v>54</v>
      </c>
      <c r="I73" s="69"/>
      <c r="J73" s="706">
        <f>ROUND(I73*H73,2)</f>
        <v>0</v>
      </c>
      <c r="K73" s="707" t="s">
        <v>1651</v>
      </c>
      <c r="L73" s="724"/>
      <c r="M73" s="725" t="s">
        <v>2114</v>
      </c>
      <c r="N73" s="722">
        <v>0</v>
      </c>
      <c r="O73" s="722">
        <f>N73*H73</f>
        <v>0</v>
      </c>
      <c r="P73" s="722">
        <v>0</v>
      </c>
      <c r="Q73" s="722">
        <f>P73*H73</f>
        <v>0</v>
      </c>
      <c r="R73" s="722">
        <v>0</v>
      </c>
      <c r="S73" s="723">
        <f>R73*H73</f>
        <v>0</v>
      </c>
      <c r="T73" s="647"/>
      <c r="U73" s="647"/>
      <c r="AQ73" s="640" t="s">
        <v>1656</v>
      </c>
      <c r="AS73" s="640" t="s">
        <v>1653</v>
      </c>
      <c r="AT73" s="640" t="s">
        <v>1636</v>
      </c>
      <c r="AX73" s="626" t="s">
        <v>1638</v>
      </c>
      <c r="BD73" s="641" t="e">
        <f>IF(#REF!="základní",J73,0)</f>
        <v>#REF!</v>
      </c>
      <c r="BE73" s="641" t="e">
        <f>IF(#REF!="snížená",J73,0)</f>
        <v>#REF!</v>
      </c>
      <c r="BF73" s="641" t="e">
        <f>IF(#REF!="zákl. přenesená",J73,0)</f>
        <v>#REF!</v>
      </c>
      <c r="BG73" s="641" t="e">
        <f>IF(#REF!="sníž. přenesená",J73,0)</f>
        <v>#REF!</v>
      </c>
      <c r="BH73" s="641" t="e">
        <f>IF(#REF!="nulová",J73,0)</f>
        <v>#REF!</v>
      </c>
      <c r="BI73" s="626" t="s">
        <v>1636</v>
      </c>
      <c r="BJ73" s="641">
        <f>ROUND(I73*H73,2)</f>
        <v>0</v>
      </c>
      <c r="BK73" s="626" t="s">
        <v>1647</v>
      </c>
      <c r="BL73" s="640" t="s">
        <v>2940</v>
      </c>
    </row>
    <row r="74" spans="1:64" s="627" customFormat="1" ht="60">
      <c r="A74" s="647"/>
      <c r="B74" s="665"/>
      <c r="C74" s="681">
        <v>23</v>
      </c>
      <c r="D74" s="681" t="s">
        <v>1653</v>
      </c>
      <c r="E74" s="682" t="s">
        <v>2939</v>
      </c>
      <c r="F74" s="683" t="s">
        <v>2938</v>
      </c>
      <c r="G74" s="684" t="s">
        <v>2881</v>
      </c>
      <c r="H74" s="685">
        <v>54</v>
      </c>
      <c r="I74" s="69"/>
      <c r="J74" s="706">
        <f>ROUND(I74*H74,2)</f>
        <v>0</v>
      </c>
      <c r="K74" s="707" t="s">
        <v>1651</v>
      </c>
      <c r="L74" s="724"/>
      <c r="M74" s="725" t="s">
        <v>2114</v>
      </c>
      <c r="N74" s="722">
        <v>0</v>
      </c>
      <c r="O74" s="722">
        <f>N74*H74</f>
        <v>0</v>
      </c>
      <c r="P74" s="722">
        <v>0</v>
      </c>
      <c r="Q74" s="722">
        <f>P74*H74</f>
        <v>0</v>
      </c>
      <c r="R74" s="722">
        <v>0</v>
      </c>
      <c r="S74" s="723">
        <f>R74*H74</f>
        <v>0</v>
      </c>
      <c r="T74" s="647"/>
      <c r="U74" s="647"/>
      <c r="AQ74" s="640" t="s">
        <v>1656</v>
      </c>
      <c r="AS74" s="640" t="s">
        <v>1653</v>
      </c>
      <c r="AT74" s="640" t="s">
        <v>1636</v>
      </c>
      <c r="AX74" s="626" t="s">
        <v>1638</v>
      </c>
      <c r="BD74" s="641" t="e">
        <f>IF(#REF!="základní",J74,0)</f>
        <v>#REF!</v>
      </c>
      <c r="BE74" s="641" t="e">
        <f>IF(#REF!="snížená",J74,0)</f>
        <v>#REF!</v>
      </c>
      <c r="BF74" s="641" t="e">
        <f>IF(#REF!="zákl. přenesená",J74,0)</f>
        <v>#REF!</v>
      </c>
      <c r="BG74" s="641" t="e">
        <f>IF(#REF!="sníž. přenesená",J74,0)</f>
        <v>#REF!</v>
      </c>
      <c r="BH74" s="641" t="e">
        <f>IF(#REF!="nulová",J74,0)</f>
        <v>#REF!</v>
      </c>
      <c r="BI74" s="626" t="s">
        <v>1636</v>
      </c>
      <c r="BJ74" s="641">
        <f>ROUND(I74*H74,2)</f>
        <v>0</v>
      </c>
      <c r="BK74" s="626" t="s">
        <v>1647</v>
      </c>
      <c r="BL74" s="640" t="s">
        <v>2937</v>
      </c>
    </row>
    <row r="75" spans="1:64" s="634" customFormat="1" ht="12.75">
      <c r="A75" s="671"/>
      <c r="B75" s="672"/>
      <c r="C75" s="671"/>
      <c r="D75" s="673" t="s">
        <v>1633</v>
      </c>
      <c r="E75" s="675" t="s">
        <v>2936</v>
      </c>
      <c r="F75" s="675" t="s">
        <v>2935</v>
      </c>
      <c r="G75" s="671"/>
      <c r="H75" s="671"/>
      <c r="J75" s="703">
        <f>BJ75</f>
        <v>0</v>
      </c>
      <c r="K75" s="702"/>
      <c r="L75" s="671"/>
      <c r="M75" s="718"/>
      <c r="N75" s="671"/>
      <c r="O75" s="719">
        <f>SUM(O76:O77)</f>
        <v>1.08</v>
      </c>
      <c r="P75" s="671"/>
      <c r="Q75" s="719">
        <f>SUM(Q76:Q77)</f>
        <v>0</v>
      </c>
      <c r="R75" s="671"/>
      <c r="S75" s="720">
        <f>SUM(S76:S77)</f>
        <v>0</v>
      </c>
      <c r="T75" s="671"/>
      <c r="U75" s="671"/>
      <c r="AQ75" s="635" t="s">
        <v>1636</v>
      </c>
      <c r="AS75" s="637" t="s">
        <v>1633</v>
      </c>
      <c r="AT75" s="637" t="s">
        <v>1641</v>
      </c>
      <c r="AX75" s="635" t="s">
        <v>1638</v>
      </c>
      <c r="BJ75" s="638">
        <f>SUM(BJ76:BJ77)</f>
        <v>0</v>
      </c>
    </row>
    <row r="76" spans="1:64" s="627" customFormat="1" ht="24">
      <c r="A76" s="647"/>
      <c r="B76" s="665"/>
      <c r="C76" s="676">
        <v>24</v>
      </c>
      <c r="D76" s="676" t="s">
        <v>1642</v>
      </c>
      <c r="E76" s="677" t="s">
        <v>2934</v>
      </c>
      <c r="F76" s="678" t="s">
        <v>2933</v>
      </c>
      <c r="G76" s="679" t="s">
        <v>3</v>
      </c>
      <c r="H76" s="680">
        <v>12</v>
      </c>
      <c r="I76" s="68"/>
      <c r="J76" s="704">
        <f>ROUND(I76*H76,2)</f>
        <v>0</v>
      </c>
      <c r="K76" s="705" t="s">
        <v>3817</v>
      </c>
      <c r="L76" s="647"/>
      <c r="M76" s="721" t="s">
        <v>2114</v>
      </c>
      <c r="N76" s="722">
        <v>0.09</v>
      </c>
      <c r="O76" s="722">
        <f>N76*H76</f>
        <v>1.08</v>
      </c>
      <c r="P76" s="722">
        <v>0</v>
      </c>
      <c r="Q76" s="722">
        <f>P76*H76</f>
        <v>0</v>
      </c>
      <c r="R76" s="722">
        <v>0</v>
      </c>
      <c r="S76" s="723">
        <f>R76*H76</f>
        <v>0</v>
      </c>
      <c r="T76" s="647"/>
      <c r="U76" s="647"/>
      <c r="AQ76" s="640" t="s">
        <v>1647</v>
      </c>
      <c r="AS76" s="640" t="s">
        <v>1642</v>
      </c>
      <c r="AT76" s="640" t="s">
        <v>1636</v>
      </c>
      <c r="AX76" s="626" t="s">
        <v>1638</v>
      </c>
      <c r="BD76" s="641" t="e">
        <f>IF(#REF!="základní",J76,0)</f>
        <v>#REF!</v>
      </c>
      <c r="BE76" s="641" t="e">
        <f>IF(#REF!="snížená",J76,0)</f>
        <v>#REF!</v>
      </c>
      <c r="BF76" s="641" t="e">
        <f>IF(#REF!="zákl. přenesená",J76,0)</f>
        <v>#REF!</v>
      </c>
      <c r="BG76" s="641" t="e">
        <f>IF(#REF!="sníž. přenesená",J76,0)</f>
        <v>#REF!</v>
      </c>
      <c r="BH76" s="641" t="e">
        <f>IF(#REF!="nulová",J76,0)</f>
        <v>#REF!</v>
      </c>
      <c r="BI76" s="626" t="s">
        <v>1636</v>
      </c>
      <c r="BJ76" s="641">
        <f>ROUND(I76*H76,2)</f>
        <v>0</v>
      </c>
      <c r="BK76" s="626" t="s">
        <v>1647</v>
      </c>
      <c r="BL76" s="640" t="s">
        <v>2932</v>
      </c>
    </row>
    <row r="77" spans="1:64" s="627" customFormat="1" ht="12">
      <c r="A77" s="647"/>
      <c r="B77" s="665"/>
      <c r="C77" s="681">
        <v>25</v>
      </c>
      <c r="D77" s="681" t="s">
        <v>1653</v>
      </c>
      <c r="E77" s="682" t="s">
        <v>2931</v>
      </c>
      <c r="F77" s="683" t="s">
        <v>2930</v>
      </c>
      <c r="G77" s="684" t="s">
        <v>1653</v>
      </c>
      <c r="H77" s="685">
        <v>12</v>
      </c>
      <c r="I77" s="69"/>
      <c r="J77" s="706">
        <f>ROUND(I77*H77,2)</f>
        <v>0</v>
      </c>
      <c r="K77" s="707" t="s">
        <v>1651</v>
      </c>
      <c r="L77" s="724"/>
      <c r="M77" s="725" t="s">
        <v>2114</v>
      </c>
      <c r="N77" s="722">
        <v>0</v>
      </c>
      <c r="O77" s="722">
        <f>N77*H77</f>
        <v>0</v>
      </c>
      <c r="P77" s="722">
        <v>0</v>
      </c>
      <c r="Q77" s="722">
        <f>P77*H77</f>
        <v>0</v>
      </c>
      <c r="R77" s="722">
        <v>0</v>
      </c>
      <c r="S77" s="723">
        <f>R77*H77</f>
        <v>0</v>
      </c>
      <c r="T77" s="647"/>
      <c r="U77" s="647"/>
      <c r="AQ77" s="640" t="s">
        <v>1656</v>
      </c>
      <c r="AS77" s="640" t="s">
        <v>1653</v>
      </c>
      <c r="AT77" s="640" t="s">
        <v>1636</v>
      </c>
      <c r="AX77" s="626" t="s">
        <v>1638</v>
      </c>
      <c r="BD77" s="641" t="e">
        <f>IF(#REF!="základní",J77,0)</f>
        <v>#REF!</v>
      </c>
      <c r="BE77" s="641" t="e">
        <f>IF(#REF!="snížená",J77,0)</f>
        <v>#REF!</v>
      </c>
      <c r="BF77" s="641" t="e">
        <f>IF(#REF!="zákl. přenesená",J77,0)</f>
        <v>#REF!</v>
      </c>
      <c r="BG77" s="641" t="e">
        <f>IF(#REF!="sníž. přenesená",J77,0)</f>
        <v>#REF!</v>
      </c>
      <c r="BH77" s="641" t="e">
        <f>IF(#REF!="nulová",J77,0)</f>
        <v>#REF!</v>
      </c>
      <c r="BI77" s="626" t="s">
        <v>1636</v>
      </c>
      <c r="BJ77" s="641">
        <f>ROUND(I77*H77,2)</f>
        <v>0</v>
      </c>
      <c r="BK77" s="626" t="s">
        <v>1647</v>
      </c>
      <c r="BL77" s="640" t="s">
        <v>2929</v>
      </c>
    </row>
    <row r="78" spans="1:64" s="634" customFormat="1" ht="12.75">
      <c r="A78" s="671"/>
      <c r="B78" s="672"/>
      <c r="C78" s="671"/>
      <c r="D78" s="673" t="s">
        <v>1633</v>
      </c>
      <c r="E78" s="675" t="s">
        <v>2928</v>
      </c>
      <c r="F78" s="675" t="s">
        <v>2927</v>
      </c>
      <c r="G78" s="671"/>
      <c r="H78" s="671"/>
      <c r="J78" s="703">
        <f>BJ78</f>
        <v>0</v>
      </c>
      <c r="K78" s="702"/>
      <c r="L78" s="671"/>
      <c r="M78" s="718"/>
      <c r="N78" s="671"/>
      <c r="O78" s="719">
        <f>SUM(O79:O80)</f>
        <v>1.764</v>
      </c>
      <c r="P78" s="671"/>
      <c r="Q78" s="719">
        <f>SUM(Q79:Q80)</f>
        <v>0</v>
      </c>
      <c r="R78" s="671"/>
      <c r="S78" s="720">
        <f>SUM(S79:S80)</f>
        <v>0</v>
      </c>
      <c r="T78" s="671"/>
      <c r="U78" s="671"/>
      <c r="AQ78" s="635" t="s">
        <v>1636</v>
      </c>
      <c r="AS78" s="637" t="s">
        <v>1633</v>
      </c>
      <c r="AT78" s="637" t="s">
        <v>1641</v>
      </c>
      <c r="AX78" s="635" t="s">
        <v>1638</v>
      </c>
      <c r="BJ78" s="638">
        <f>SUM(BJ79:BJ80)</f>
        <v>0</v>
      </c>
    </row>
    <row r="79" spans="1:64" s="627" customFormat="1" ht="12">
      <c r="A79" s="647"/>
      <c r="B79" s="665"/>
      <c r="C79" s="676">
        <v>26</v>
      </c>
      <c r="D79" s="676" t="s">
        <v>1642</v>
      </c>
      <c r="E79" s="677" t="s">
        <v>2920</v>
      </c>
      <c r="F79" s="678" t="s">
        <v>2919</v>
      </c>
      <c r="G79" s="679" t="s">
        <v>18</v>
      </c>
      <c r="H79" s="680">
        <v>7</v>
      </c>
      <c r="I79" s="68"/>
      <c r="J79" s="704">
        <f>ROUND(I79*H79,2)</f>
        <v>0</v>
      </c>
      <c r="K79" s="705" t="s">
        <v>3817</v>
      </c>
      <c r="L79" s="647"/>
      <c r="M79" s="721" t="s">
        <v>2114</v>
      </c>
      <c r="N79" s="722">
        <v>0.252</v>
      </c>
      <c r="O79" s="722">
        <f>N79*H79</f>
        <v>1.764</v>
      </c>
      <c r="P79" s="722">
        <v>0</v>
      </c>
      <c r="Q79" s="722">
        <f>P79*H79</f>
        <v>0</v>
      </c>
      <c r="R79" s="722">
        <v>0</v>
      </c>
      <c r="S79" s="723">
        <f>R79*H79</f>
        <v>0</v>
      </c>
      <c r="T79" s="647"/>
      <c r="U79" s="647"/>
      <c r="AQ79" s="640" t="s">
        <v>1647</v>
      </c>
      <c r="AS79" s="640" t="s">
        <v>1642</v>
      </c>
      <c r="AT79" s="640" t="s">
        <v>1636</v>
      </c>
      <c r="AX79" s="626" t="s">
        <v>1638</v>
      </c>
      <c r="BD79" s="641" t="e">
        <f>IF(#REF!="základní",J79,0)</f>
        <v>#REF!</v>
      </c>
      <c r="BE79" s="641" t="e">
        <f>IF(#REF!="snížená",J79,0)</f>
        <v>#REF!</v>
      </c>
      <c r="BF79" s="641" t="e">
        <f>IF(#REF!="zákl. přenesená",J79,0)</f>
        <v>#REF!</v>
      </c>
      <c r="BG79" s="641" t="e">
        <f>IF(#REF!="sníž. přenesená",J79,0)</f>
        <v>#REF!</v>
      </c>
      <c r="BH79" s="641" t="e">
        <f>IF(#REF!="nulová",J79,0)</f>
        <v>#REF!</v>
      </c>
      <c r="BI79" s="626" t="s">
        <v>1636</v>
      </c>
      <c r="BJ79" s="641">
        <f>ROUND(I79*H79,2)</f>
        <v>0</v>
      </c>
      <c r="BK79" s="626" t="s">
        <v>1647</v>
      </c>
      <c r="BL79" s="640" t="s">
        <v>2926</v>
      </c>
    </row>
    <row r="80" spans="1:64" s="627" customFormat="1" ht="36">
      <c r="A80" s="647"/>
      <c r="B80" s="665"/>
      <c r="C80" s="681">
        <v>27</v>
      </c>
      <c r="D80" s="681" t="s">
        <v>1653</v>
      </c>
      <c r="E80" s="682" t="s">
        <v>2925</v>
      </c>
      <c r="F80" s="683" t="s">
        <v>2924</v>
      </c>
      <c r="G80" s="684" t="s">
        <v>2881</v>
      </c>
      <c r="H80" s="685">
        <v>7</v>
      </c>
      <c r="I80" s="69"/>
      <c r="J80" s="706">
        <f>ROUND(I80*H80,2)</f>
        <v>0</v>
      </c>
      <c r="K80" s="707" t="s">
        <v>1651</v>
      </c>
      <c r="L80" s="724"/>
      <c r="M80" s="725" t="s">
        <v>2114</v>
      </c>
      <c r="N80" s="722">
        <v>0</v>
      </c>
      <c r="O80" s="722">
        <f>N80*H80</f>
        <v>0</v>
      </c>
      <c r="P80" s="722">
        <v>0</v>
      </c>
      <c r="Q80" s="722">
        <f>P80*H80</f>
        <v>0</v>
      </c>
      <c r="R80" s="722">
        <v>0</v>
      </c>
      <c r="S80" s="723">
        <f>R80*H80</f>
        <v>0</v>
      </c>
      <c r="T80" s="647"/>
      <c r="U80" s="647"/>
      <c r="AQ80" s="640" t="s">
        <v>1656</v>
      </c>
      <c r="AS80" s="640" t="s">
        <v>1653</v>
      </c>
      <c r="AT80" s="640" t="s">
        <v>1636</v>
      </c>
      <c r="AX80" s="626" t="s">
        <v>1638</v>
      </c>
      <c r="BD80" s="641" t="e">
        <f>IF(#REF!="základní",J80,0)</f>
        <v>#REF!</v>
      </c>
      <c r="BE80" s="641" t="e">
        <f>IF(#REF!="snížená",J80,0)</f>
        <v>#REF!</v>
      </c>
      <c r="BF80" s="641" t="e">
        <f>IF(#REF!="zákl. přenesená",J80,0)</f>
        <v>#REF!</v>
      </c>
      <c r="BG80" s="641" t="e">
        <f>IF(#REF!="sníž. přenesená",J80,0)</f>
        <v>#REF!</v>
      </c>
      <c r="BH80" s="641" t="e">
        <f>IF(#REF!="nulová",J80,0)</f>
        <v>#REF!</v>
      </c>
      <c r="BI80" s="626" t="s">
        <v>1636</v>
      </c>
      <c r="BJ80" s="641">
        <f>ROUND(I80*H80,2)</f>
        <v>0</v>
      </c>
      <c r="BK80" s="626" t="s">
        <v>1647</v>
      </c>
      <c r="BL80" s="640" t="s">
        <v>2923</v>
      </c>
    </row>
    <row r="81" spans="1:64" s="634" customFormat="1" ht="12.75">
      <c r="A81" s="671"/>
      <c r="B81" s="672"/>
      <c r="C81" s="671"/>
      <c r="D81" s="673" t="s">
        <v>1633</v>
      </c>
      <c r="E81" s="675" t="s">
        <v>2922</v>
      </c>
      <c r="F81" s="675" t="s">
        <v>2921</v>
      </c>
      <c r="G81" s="671"/>
      <c r="H81" s="671"/>
      <c r="J81" s="703">
        <f>BJ81</f>
        <v>0</v>
      </c>
      <c r="K81" s="702"/>
      <c r="L81" s="671"/>
      <c r="M81" s="718"/>
      <c r="N81" s="671"/>
      <c r="O81" s="719">
        <f>SUM(O82:O83)</f>
        <v>1.764</v>
      </c>
      <c r="P81" s="671"/>
      <c r="Q81" s="719">
        <f>SUM(Q82:Q83)</f>
        <v>0</v>
      </c>
      <c r="R81" s="671"/>
      <c r="S81" s="720">
        <f>SUM(S82:S83)</f>
        <v>0</v>
      </c>
      <c r="T81" s="671"/>
      <c r="U81" s="671"/>
      <c r="AQ81" s="635" t="s">
        <v>1636</v>
      </c>
      <c r="AS81" s="637" t="s">
        <v>1633</v>
      </c>
      <c r="AT81" s="637" t="s">
        <v>1641</v>
      </c>
      <c r="AX81" s="635" t="s">
        <v>1638</v>
      </c>
      <c r="BJ81" s="638">
        <f>SUM(BJ82:BJ83)</f>
        <v>0</v>
      </c>
    </row>
    <row r="82" spans="1:64" s="627" customFormat="1" ht="12">
      <c r="A82" s="647"/>
      <c r="B82" s="665"/>
      <c r="C82" s="676">
        <v>28</v>
      </c>
      <c r="D82" s="676" t="s">
        <v>1642</v>
      </c>
      <c r="E82" s="677" t="s">
        <v>2920</v>
      </c>
      <c r="F82" s="678" t="s">
        <v>2919</v>
      </c>
      <c r="G82" s="679" t="s">
        <v>18</v>
      </c>
      <c r="H82" s="680">
        <v>7</v>
      </c>
      <c r="I82" s="68"/>
      <c r="J82" s="704">
        <f>ROUND(I82*H82,2)</f>
        <v>0</v>
      </c>
      <c r="K82" s="705" t="s">
        <v>3817</v>
      </c>
      <c r="L82" s="647"/>
      <c r="M82" s="721" t="s">
        <v>2114</v>
      </c>
      <c r="N82" s="722">
        <v>0.252</v>
      </c>
      <c r="O82" s="722">
        <f>N82*H82</f>
        <v>1.764</v>
      </c>
      <c r="P82" s="722">
        <v>0</v>
      </c>
      <c r="Q82" s="722">
        <f>P82*H82</f>
        <v>0</v>
      </c>
      <c r="R82" s="722">
        <v>0</v>
      </c>
      <c r="S82" s="723">
        <f>R82*H82</f>
        <v>0</v>
      </c>
      <c r="T82" s="647"/>
      <c r="U82" s="647"/>
      <c r="AQ82" s="640" t="s">
        <v>1647</v>
      </c>
      <c r="AS82" s="640" t="s">
        <v>1642</v>
      </c>
      <c r="AT82" s="640" t="s">
        <v>1636</v>
      </c>
      <c r="AX82" s="626" t="s">
        <v>1638</v>
      </c>
      <c r="BD82" s="641" t="e">
        <f>IF(#REF!="základní",J82,0)</f>
        <v>#REF!</v>
      </c>
      <c r="BE82" s="641" t="e">
        <f>IF(#REF!="snížená",J82,0)</f>
        <v>#REF!</v>
      </c>
      <c r="BF82" s="641" t="e">
        <f>IF(#REF!="zákl. přenesená",J82,0)</f>
        <v>#REF!</v>
      </c>
      <c r="BG82" s="641" t="e">
        <f>IF(#REF!="sníž. přenesená",J82,0)</f>
        <v>#REF!</v>
      </c>
      <c r="BH82" s="641" t="e">
        <f>IF(#REF!="nulová",J82,0)</f>
        <v>#REF!</v>
      </c>
      <c r="BI82" s="626" t="s">
        <v>1636</v>
      </c>
      <c r="BJ82" s="641">
        <f>ROUND(I82*H82,2)</f>
        <v>0</v>
      </c>
      <c r="BK82" s="626" t="s">
        <v>1647</v>
      </c>
      <c r="BL82" s="640" t="s">
        <v>2918</v>
      </c>
    </row>
    <row r="83" spans="1:64" s="627" customFormat="1" ht="60">
      <c r="A83" s="647"/>
      <c r="B83" s="665"/>
      <c r="C83" s="681">
        <v>29</v>
      </c>
      <c r="D83" s="681" t="s">
        <v>1653</v>
      </c>
      <c r="E83" s="682" t="s">
        <v>2917</v>
      </c>
      <c r="F83" s="683" t="s">
        <v>2916</v>
      </c>
      <c r="G83" s="684" t="s">
        <v>2881</v>
      </c>
      <c r="H83" s="685">
        <v>7</v>
      </c>
      <c r="I83" s="69"/>
      <c r="J83" s="706">
        <f>ROUND(I83*H83,2)</f>
        <v>0</v>
      </c>
      <c r="K83" s="707" t="s">
        <v>1651</v>
      </c>
      <c r="L83" s="724"/>
      <c r="M83" s="725" t="s">
        <v>2114</v>
      </c>
      <c r="N83" s="722">
        <v>0</v>
      </c>
      <c r="O83" s="722">
        <f>N83*H83</f>
        <v>0</v>
      </c>
      <c r="P83" s="722">
        <v>0</v>
      </c>
      <c r="Q83" s="722">
        <f>P83*H83</f>
        <v>0</v>
      </c>
      <c r="R83" s="722">
        <v>0</v>
      </c>
      <c r="S83" s="723">
        <f>R83*H83</f>
        <v>0</v>
      </c>
      <c r="T83" s="647"/>
      <c r="U83" s="647"/>
      <c r="AQ83" s="640" t="s">
        <v>1656</v>
      </c>
      <c r="AS83" s="640" t="s">
        <v>1653</v>
      </c>
      <c r="AT83" s="640" t="s">
        <v>1636</v>
      </c>
      <c r="AX83" s="626" t="s">
        <v>1638</v>
      </c>
      <c r="BD83" s="641" t="e">
        <f>IF(#REF!="základní",J83,0)</f>
        <v>#REF!</v>
      </c>
      <c r="BE83" s="641" t="e">
        <f>IF(#REF!="snížená",J83,0)</f>
        <v>#REF!</v>
      </c>
      <c r="BF83" s="641" t="e">
        <f>IF(#REF!="zákl. přenesená",J83,0)</f>
        <v>#REF!</v>
      </c>
      <c r="BG83" s="641" t="e">
        <f>IF(#REF!="sníž. přenesená",J83,0)</f>
        <v>#REF!</v>
      </c>
      <c r="BH83" s="641" t="e">
        <f>IF(#REF!="nulová",J83,0)</f>
        <v>#REF!</v>
      </c>
      <c r="BI83" s="626" t="s">
        <v>1636</v>
      </c>
      <c r="BJ83" s="641">
        <f>ROUND(I83*H83,2)</f>
        <v>0</v>
      </c>
      <c r="BK83" s="626" t="s">
        <v>1647</v>
      </c>
      <c r="BL83" s="640" t="s">
        <v>2915</v>
      </c>
    </row>
    <row r="84" spans="1:64" s="634" customFormat="1" ht="12.75">
      <c r="A84" s="671"/>
      <c r="B84" s="672"/>
      <c r="C84" s="671"/>
      <c r="D84" s="673" t="s">
        <v>1633</v>
      </c>
      <c r="E84" s="675" t="s">
        <v>2914</v>
      </c>
      <c r="F84" s="675" t="s">
        <v>2913</v>
      </c>
      <c r="G84" s="671"/>
      <c r="H84" s="671"/>
      <c r="J84" s="703">
        <f>BJ84</f>
        <v>0</v>
      </c>
      <c r="K84" s="702"/>
      <c r="L84" s="671"/>
      <c r="M84" s="718"/>
      <c r="N84" s="671"/>
      <c r="O84" s="719">
        <f>SUM(O85:O86)</f>
        <v>1.26</v>
      </c>
      <c r="P84" s="671"/>
      <c r="Q84" s="719">
        <f>SUM(Q85:Q86)</f>
        <v>0</v>
      </c>
      <c r="R84" s="671"/>
      <c r="S84" s="720">
        <f>SUM(S85:S86)</f>
        <v>0</v>
      </c>
      <c r="T84" s="671"/>
      <c r="U84" s="671"/>
      <c r="AQ84" s="635" t="s">
        <v>1636</v>
      </c>
      <c r="AS84" s="637" t="s">
        <v>1633</v>
      </c>
      <c r="AT84" s="637" t="s">
        <v>1641</v>
      </c>
      <c r="AX84" s="635" t="s">
        <v>1638</v>
      </c>
      <c r="BJ84" s="638">
        <f>SUM(BJ85:BJ86)</f>
        <v>0</v>
      </c>
    </row>
    <row r="85" spans="1:64" s="627" customFormat="1" ht="12">
      <c r="A85" s="647"/>
      <c r="B85" s="665"/>
      <c r="C85" s="676">
        <v>30</v>
      </c>
      <c r="D85" s="676" t="s">
        <v>1642</v>
      </c>
      <c r="E85" s="677" t="s">
        <v>2912</v>
      </c>
      <c r="F85" s="678" t="s">
        <v>2911</v>
      </c>
      <c r="G85" s="679" t="s">
        <v>18</v>
      </c>
      <c r="H85" s="680">
        <v>7</v>
      </c>
      <c r="I85" s="68"/>
      <c r="J85" s="704">
        <f>ROUND(I85*H85,2)</f>
        <v>0</v>
      </c>
      <c r="K85" s="705" t="s">
        <v>3817</v>
      </c>
      <c r="L85" s="647"/>
      <c r="M85" s="721" t="s">
        <v>2114</v>
      </c>
      <c r="N85" s="722">
        <v>0.18</v>
      </c>
      <c r="O85" s="722">
        <f>N85*H85</f>
        <v>1.26</v>
      </c>
      <c r="P85" s="722">
        <v>0</v>
      </c>
      <c r="Q85" s="722">
        <f>P85*H85</f>
        <v>0</v>
      </c>
      <c r="R85" s="722">
        <v>0</v>
      </c>
      <c r="S85" s="723">
        <f>R85*H85</f>
        <v>0</v>
      </c>
      <c r="T85" s="647"/>
      <c r="U85" s="647"/>
      <c r="AQ85" s="640" t="s">
        <v>1647</v>
      </c>
      <c r="AS85" s="640" t="s">
        <v>1642</v>
      </c>
      <c r="AT85" s="640" t="s">
        <v>1636</v>
      </c>
      <c r="AX85" s="626" t="s">
        <v>1638</v>
      </c>
      <c r="BD85" s="641" t="e">
        <f>IF(#REF!="základní",J85,0)</f>
        <v>#REF!</v>
      </c>
      <c r="BE85" s="641" t="e">
        <f>IF(#REF!="snížená",J85,0)</f>
        <v>#REF!</v>
      </c>
      <c r="BF85" s="641" t="e">
        <f>IF(#REF!="zákl. přenesená",J85,0)</f>
        <v>#REF!</v>
      </c>
      <c r="BG85" s="641" t="e">
        <f>IF(#REF!="sníž. přenesená",J85,0)</f>
        <v>#REF!</v>
      </c>
      <c r="BH85" s="641" t="e">
        <f>IF(#REF!="nulová",J85,0)</f>
        <v>#REF!</v>
      </c>
      <c r="BI85" s="626" t="s">
        <v>1636</v>
      </c>
      <c r="BJ85" s="641">
        <f>ROUND(I85*H85,2)</f>
        <v>0</v>
      </c>
      <c r="BK85" s="626" t="s">
        <v>1647</v>
      </c>
      <c r="BL85" s="640" t="s">
        <v>2910</v>
      </c>
    </row>
    <row r="86" spans="1:64" s="627" customFormat="1" ht="24">
      <c r="A86" s="647"/>
      <c r="B86" s="665"/>
      <c r="C86" s="681">
        <v>31</v>
      </c>
      <c r="D86" s="681" t="s">
        <v>1653</v>
      </c>
      <c r="E86" s="682" t="s">
        <v>2909</v>
      </c>
      <c r="F86" s="683" t="s">
        <v>2908</v>
      </c>
      <c r="G86" s="684" t="s">
        <v>2881</v>
      </c>
      <c r="H86" s="685">
        <v>7</v>
      </c>
      <c r="I86" s="69"/>
      <c r="J86" s="706">
        <f>ROUND(I86*H86,2)</f>
        <v>0</v>
      </c>
      <c r="K86" s="707" t="s">
        <v>1651</v>
      </c>
      <c r="L86" s="724"/>
      <c r="M86" s="725" t="s">
        <v>2114</v>
      </c>
      <c r="N86" s="722">
        <v>0</v>
      </c>
      <c r="O86" s="722">
        <f>N86*H86</f>
        <v>0</v>
      </c>
      <c r="P86" s="722">
        <v>0</v>
      </c>
      <c r="Q86" s="722">
        <f>P86*H86</f>
        <v>0</v>
      </c>
      <c r="R86" s="722">
        <v>0</v>
      </c>
      <c r="S86" s="723">
        <f>R86*H86</f>
        <v>0</v>
      </c>
      <c r="T86" s="647"/>
      <c r="U86" s="647"/>
      <c r="AQ86" s="640" t="s">
        <v>1656</v>
      </c>
      <c r="AS86" s="640" t="s">
        <v>1653</v>
      </c>
      <c r="AT86" s="640" t="s">
        <v>1636</v>
      </c>
      <c r="AX86" s="626" t="s">
        <v>1638</v>
      </c>
      <c r="BD86" s="641" t="e">
        <f>IF(#REF!="základní",J86,0)</f>
        <v>#REF!</v>
      </c>
      <c r="BE86" s="641" t="e">
        <f>IF(#REF!="snížená",J86,0)</f>
        <v>#REF!</v>
      </c>
      <c r="BF86" s="641" t="e">
        <f>IF(#REF!="zákl. přenesená",J86,0)</f>
        <v>#REF!</v>
      </c>
      <c r="BG86" s="641" t="e">
        <f>IF(#REF!="sníž. přenesená",J86,0)</f>
        <v>#REF!</v>
      </c>
      <c r="BH86" s="641" t="e">
        <f>IF(#REF!="nulová",J86,0)</f>
        <v>#REF!</v>
      </c>
      <c r="BI86" s="626" t="s">
        <v>1636</v>
      </c>
      <c r="BJ86" s="641">
        <f>ROUND(I86*H86,2)</f>
        <v>0</v>
      </c>
      <c r="BK86" s="626" t="s">
        <v>1647</v>
      </c>
      <c r="BL86" s="640" t="s">
        <v>2907</v>
      </c>
    </row>
    <row r="87" spans="1:64" s="634" customFormat="1" ht="12.75">
      <c r="A87" s="671"/>
      <c r="B87" s="672"/>
      <c r="C87" s="671"/>
      <c r="D87" s="673" t="s">
        <v>1633</v>
      </c>
      <c r="E87" s="675" t="s">
        <v>2906</v>
      </c>
      <c r="F87" s="675" t="s">
        <v>2905</v>
      </c>
      <c r="G87" s="671"/>
      <c r="H87" s="671"/>
      <c r="J87" s="703">
        <f>BJ87</f>
        <v>0</v>
      </c>
      <c r="K87" s="702"/>
      <c r="L87" s="671"/>
      <c r="M87" s="718"/>
      <c r="N87" s="671"/>
      <c r="O87" s="719">
        <f>O88</f>
        <v>0.95200000000000007</v>
      </c>
      <c r="P87" s="671"/>
      <c r="Q87" s="719">
        <f>Q88</f>
        <v>0</v>
      </c>
      <c r="R87" s="671"/>
      <c r="S87" s="720">
        <f>S88</f>
        <v>0</v>
      </c>
      <c r="T87" s="671"/>
      <c r="U87" s="671"/>
      <c r="AQ87" s="635" t="s">
        <v>1636</v>
      </c>
      <c r="AS87" s="637" t="s">
        <v>1633</v>
      </c>
      <c r="AT87" s="637" t="s">
        <v>1641</v>
      </c>
      <c r="AX87" s="635" t="s">
        <v>1638</v>
      </c>
      <c r="BJ87" s="638">
        <f>BJ88</f>
        <v>0</v>
      </c>
    </row>
    <row r="88" spans="1:64" s="627" customFormat="1" ht="24">
      <c r="A88" s="647"/>
      <c r="B88" s="665"/>
      <c r="C88" s="676">
        <v>32</v>
      </c>
      <c r="D88" s="676" t="s">
        <v>1642</v>
      </c>
      <c r="E88" s="677" t="s">
        <v>2904</v>
      </c>
      <c r="F88" s="678" t="s">
        <v>2903</v>
      </c>
      <c r="G88" s="679" t="s">
        <v>18</v>
      </c>
      <c r="H88" s="680">
        <v>14</v>
      </c>
      <c r="I88" s="68"/>
      <c r="J88" s="704">
        <f>ROUND(I88*H88,2)</f>
        <v>0</v>
      </c>
      <c r="K88" s="705" t="s">
        <v>3817</v>
      </c>
      <c r="L88" s="647"/>
      <c r="M88" s="721" t="s">
        <v>2114</v>
      </c>
      <c r="N88" s="722">
        <v>6.8000000000000005E-2</v>
      </c>
      <c r="O88" s="722">
        <f>N88*H88</f>
        <v>0.95200000000000007</v>
      </c>
      <c r="P88" s="722">
        <v>0</v>
      </c>
      <c r="Q88" s="722">
        <f>P88*H88</f>
        <v>0</v>
      </c>
      <c r="R88" s="722">
        <v>0</v>
      </c>
      <c r="S88" s="723">
        <f>R88*H88</f>
        <v>0</v>
      </c>
      <c r="T88" s="647"/>
      <c r="U88" s="647"/>
      <c r="AQ88" s="640" t="s">
        <v>1647</v>
      </c>
      <c r="AS88" s="640" t="s">
        <v>1642</v>
      </c>
      <c r="AT88" s="640" t="s">
        <v>1636</v>
      </c>
      <c r="AX88" s="626" t="s">
        <v>1638</v>
      </c>
      <c r="BD88" s="641" t="e">
        <f>IF(#REF!="základní",J88,0)</f>
        <v>#REF!</v>
      </c>
      <c r="BE88" s="641" t="e">
        <f>IF(#REF!="snížená",J88,0)</f>
        <v>#REF!</v>
      </c>
      <c r="BF88" s="641" t="e">
        <f>IF(#REF!="zákl. přenesená",J88,0)</f>
        <v>#REF!</v>
      </c>
      <c r="BG88" s="641" t="e">
        <f>IF(#REF!="sníž. přenesená",J88,0)</f>
        <v>#REF!</v>
      </c>
      <c r="BH88" s="641" t="e">
        <f>IF(#REF!="nulová",J88,0)</f>
        <v>#REF!</v>
      </c>
      <c r="BI88" s="626" t="s">
        <v>1636</v>
      </c>
      <c r="BJ88" s="641">
        <f>ROUND(I88*H88,2)</f>
        <v>0</v>
      </c>
      <c r="BK88" s="626" t="s">
        <v>1647</v>
      </c>
      <c r="BL88" s="640" t="s">
        <v>2902</v>
      </c>
    </row>
    <row r="89" spans="1:64" s="634" customFormat="1" ht="12.75">
      <c r="A89" s="671"/>
      <c r="B89" s="672"/>
      <c r="C89" s="671"/>
      <c r="D89" s="673" t="s">
        <v>1633</v>
      </c>
      <c r="E89" s="675" t="s">
        <v>2901</v>
      </c>
      <c r="F89" s="675" t="s">
        <v>2900</v>
      </c>
      <c r="G89" s="671"/>
      <c r="H89" s="671"/>
      <c r="J89" s="703">
        <f>BJ89</f>
        <v>0</v>
      </c>
      <c r="K89" s="702"/>
      <c r="L89" s="671"/>
      <c r="M89" s="718"/>
      <c r="N89" s="671"/>
      <c r="O89" s="719">
        <f>SUM(O90:O91)</f>
        <v>0.32500000000000001</v>
      </c>
      <c r="P89" s="671"/>
      <c r="Q89" s="719">
        <f>SUM(Q90:Q91)</f>
        <v>0</v>
      </c>
      <c r="R89" s="671"/>
      <c r="S89" s="720">
        <f>SUM(S90:S91)</f>
        <v>0</v>
      </c>
      <c r="T89" s="671"/>
      <c r="U89" s="671"/>
      <c r="AQ89" s="635" t="s">
        <v>1636</v>
      </c>
      <c r="AS89" s="637" t="s">
        <v>1633</v>
      </c>
      <c r="AT89" s="637" t="s">
        <v>1641</v>
      </c>
      <c r="AX89" s="635" t="s">
        <v>1638</v>
      </c>
      <c r="BJ89" s="638">
        <f>SUM(BJ90:BJ91)</f>
        <v>0</v>
      </c>
    </row>
    <row r="90" spans="1:64" s="627" customFormat="1" ht="24">
      <c r="A90" s="647"/>
      <c r="B90" s="665"/>
      <c r="C90" s="676">
        <v>33</v>
      </c>
      <c r="D90" s="676" t="s">
        <v>1642</v>
      </c>
      <c r="E90" s="677" t="s">
        <v>2893</v>
      </c>
      <c r="F90" s="678" t="s">
        <v>2892</v>
      </c>
      <c r="G90" s="679" t="s">
        <v>3</v>
      </c>
      <c r="H90" s="680">
        <v>5</v>
      </c>
      <c r="I90" s="68"/>
      <c r="J90" s="704">
        <f>ROUND(I90*H90,2)</f>
        <v>0</v>
      </c>
      <c r="K90" s="705" t="s">
        <v>3817</v>
      </c>
      <c r="L90" s="647"/>
      <c r="M90" s="721" t="s">
        <v>2114</v>
      </c>
      <c r="N90" s="722">
        <v>6.5000000000000002E-2</v>
      </c>
      <c r="O90" s="722">
        <f>N90*H90</f>
        <v>0.32500000000000001</v>
      </c>
      <c r="P90" s="722">
        <v>0</v>
      </c>
      <c r="Q90" s="722">
        <f>P90*H90</f>
        <v>0</v>
      </c>
      <c r="R90" s="722">
        <v>0</v>
      </c>
      <c r="S90" s="723">
        <f>R90*H90</f>
        <v>0</v>
      </c>
      <c r="T90" s="647"/>
      <c r="U90" s="647"/>
      <c r="AQ90" s="640" t="s">
        <v>1647</v>
      </c>
      <c r="AS90" s="640" t="s">
        <v>1642</v>
      </c>
      <c r="AT90" s="640" t="s">
        <v>1636</v>
      </c>
      <c r="AX90" s="626" t="s">
        <v>1638</v>
      </c>
      <c r="BD90" s="641" t="e">
        <f>IF(#REF!="základní",J90,0)</f>
        <v>#REF!</v>
      </c>
      <c r="BE90" s="641" t="e">
        <f>IF(#REF!="snížená",J90,0)</f>
        <v>#REF!</v>
      </c>
      <c r="BF90" s="641" t="e">
        <f>IF(#REF!="zákl. přenesená",J90,0)</f>
        <v>#REF!</v>
      </c>
      <c r="BG90" s="641" t="e">
        <f>IF(#REF!="sníž. přenesená",J90,0)</f>
        <v>#REF!</v>
      </c>
      <c r="BH90" s="641" t="e">
        <f>IF(#REF!="nulová",J90,0)</f>
        <v>#REF!</v>
      </c>
      <c r="BI90" s="626" t="s">
        <v>1636</v>
      </c>
      <c r="BJ90" s="641">
        <f>ROUND(I90*H90,2)</f>
        <v>0</v>
      </c>
      <c r="BK90" s="626" t="s">
        <v>1647</v>
      </c>
      <c r="BL90" s="640" t="s">
        <v>2899</v>
      </c>
    </row>
    <row r="91" spans="1:64" s="627" customFormat="1" ht="24">
      <c r="A91" s="647"/>
      <c r="B91" s="665"/>
      <c r="C91" s="681">
        <v>34</v>
      </c>
      <c r="D91" s="681" t="s">
        <v>1653</v>
      </c>
      <c r="E91" s="682" t="s">
        <v>2898</v>
      </c>
      <c r="F91" s="683" t="s">
        <v>2897</v>
      </c>
      <c r="G91" s="684" t="s">
        <v>2888</v>
      </c>
      <c r="H91" s="685">
        <v>3.1</v>
      </c>
      <c r="I91" s="69"/>
      <c r="J91" s="706">
        <f>ROUND(I91*H91,2)</f>
        <v>0</v>
      </c>
      <c r="K91" s="707" t="s">
        <v>1651</v>
      </c>
      <c r="L91" s="724"/>
      <c r="M91" s="725" t="s">
        <v>2114</v>
      </c>
      <c r="N91" s="722">
        <v>0</v>
      </c>
      <c r="O91" s="722">
        <f>N91*H91</f>
        <v>0</v>
      </c>
      <c r="P91" s="722">
        <v>0</v>
      </c>
      <c r="Q91" s="722">
        <f>P91*H91</f>
        <v>0</v>
      </c>
      <c r="R91" s="722">
        <v>0</v>
      </c>
      <c r="S91" s="723">
        <f>R91*H91</f>
        <v>0</v>
      </c>
      <c r="T91" s="647"/>
      <c r="U91" s="647"/>
      <c r="AQ91" s="640" t="s">
        <v>1656</v>
      </c>
      <c r="AS91" s="640" t="s">
        <v>1653</v>
      </c>
      <c r="AT91" s="640" t="s">
        <v>1636</v>
      </c>
      <c r="AX91" s="626" t="s">
        <v>1638</v>
      </c>
      <c r="BD91" s="641" t="e">
        <f>IF(#REF!="základní",J91,0)</f>
        <v>#REF!</v>
      </c>
      <c r="BE91" s="641" t="e">
        <f>IF(#REF!="snížená",J91,0)</f>
        <v>#REF!</v>
      </c>
      <c r="BF91" s="641" t="e">
        <f>IF(#REF!="zákl. přenesená",J91,0)</f>
        <v>#REF!</v>
      </c>
      <c r="BG91" s="641" t="e">
        <f>IF(#REF!="sníž. přenesená",J91,0)</f>
        <v>#REF!</v>
      </c>
      <c r="BH91" s="641" t="e">
        <f>IF(#REF!="nulová",J91,0)</f>
        <v>#REF!</v>
      </c>
      <c r="BI91" s="626" t="s">
        <v>1636</v>
      </c>
      <c r="BJ91" s="641">
        <f>ROUND(I91*H91,2)</f>
        <v>0</v>
      </c>
      <c r="BK91" s="626" t="s">
        <v>1647</v>
      </c>
      <c r="BL91" s="640" t="s">
        <v>2896</v>
      </c>
    </row>
    <row r="92" spans="1:64" s="634" customFormat="1" ht="12.75">
      <c r="A92" s="671"/>
      <c r="B92" s="672"/>
      <c r="C92" s="671"/>
      <c r="D92" s="673" t="s">
        <v>1633</v>
      </c>
      <c r="E92" s="675" t="s">
        <v>2895</v>
      </c>
      <c r="F92" s="675" t="s">
        <v>2894</v>
      </c>
      <c r="G92" s="671"/>
      <c r="H92" s="671"/>
      <c r="J92" s="703">
        <f>BJ92</f>
        <v>0</v>
      </c>
      <c r="K92" s="702"/>
      <c r="L92" s="671"/>
      <c r="M92" s="718"/>
      <c r="N92" s="671"/>
      <c r="O92" s="719">
        <f>SUM(O93:O94)</f>
        <v>1.9500000000000002</v>
      </c>
      <c r="P92" s="671"/>
      <c r="Q92" s="719">
        <f>SUM(Q93:Q94)</f>
        <v>0</v>
      </c>
      <c r="R92" s="671"/>
      <c r="S92" s="720">
        <f>SUM(S93:S94)</f>
        <v>0</v>
      </c>
      <c r="T92" s="671"/>
      <c r="U92" s="671"/>
      <c r="AQ92" s="635" t="s">
        <v>1636</v>
      </c>
      <c r="AS92" s="637" t="s">
        <v>1633</v>
      </c>
      <c r="AT92" s="637" t="s">
        <v>1641</v>
      </c>
      <c r="AX92" s="635" t="s">
        <v>1638</v>
      </c>
      <c r="BJ92" s="638">
        <f>SUM(BJ93:BJ94)</f>
        <v>0</v>
      </c>
    </row>
    <row r="93" spans="1:64" s="627" customFormat="1" ht="24">
      <c r="A93" s="647"/>
      <c r="B93" s="665"/>
      <c r="C93" s="676">
        <v>35</v>
      </c>
      <c r="D93" s="676" t="s">
        <v>1642</v>
      </c>
      <c r="E93" s="677" t="s">
        <v>2893</v>
      </c>
      <c r="F93" s="678" t="s">
        <v>2892</v>
      </c>
      <c r="G93" s="679" t="s">
        <v>3</v>
      </c>
      <c r="H93" s="680">
        <v>30</v>
      </c>
      <c r="I93" s="68"/>
      <c r="J93" s="704">
        <f>ROUND(I93*H93,2)</f>
        <v>0</v>
      </c>
      <c r="K93" s="705" t="s">
        <v>3817</v>
      </c>
      <c r="L93" s="647"/>
      <c r="M93" s="721" t="s">
        <v>2114</v>
      </c>
      <c r="N93" s="722">
        <v>6.5000000000000002E-2</v>
      </c>
      <c r="O93" s="722">
        <f>N93*H93</f>
        <v>1.9500000000000002</v>
      </c>
      <c r="P93" s="722">
        <v>0</v>
      </c>
      <c r="Q93" s="722">
        <f>P93*H93</f>
        <v>0</v>
      </c>
      <c r="R93" s="722">
        <v>0</v>
      </c>
      <c r="S93" s="723">
        <f>R93*H93</f>
        <v>0</v>
      </c>
      <c r="T93" s="647"/>
      <c r="U93" s="647"/>
      <c r="AQ93" s="640" t="s">
        <v>1647</v>
      </c>
      <c r="AS93" s="640" t="s">
        <v>1642</v>
      </c>
      <c r="AT93" s="640" t="s">
        <v>1636</v>
      </c>
      <c r="AX93" s="626" t="s">
        <v>1638</v>
      </c>
      <c r="BD93" s="641" t="e">
        <f>IF(#REF!="základní",J93,0)</f>
        <v>#REF!</v>
      </c>
      <c r="BE93" s="641" t="e">
        <f>IF(#REF!="snížená",J93,0)</f>
        <v>#REF!</v>
      </c>
      <c r="BF93" s="641" t="e">
        <f>IF(#REF!="zákl. přenesená",J93,0)</f>
        <v>#REF!</v>
      </c>
      <c r="BG93" s="641" t="e">
        <f>IF(#REF!="sníž. přenesená",J93,0)</f>
        <v>#REF!</v>
      </c>
      <c r="BH93" s="641" t="e">
        <f>IF(#REF!="nulová",J93,0)</f>
        <v>#REF!</v>
      </c>
      <c r="BI93" s="626" t="s">
        <v>1636</v>
      </c>
      <c r="BJ93" s="641">
        <f>ROUND(I93*H93,2)</f>
        <v>0</v>
      </c>
      <c r="BK93" s="626" t="s">
        <v>1647</v>
      </c>
      <c r="BL93" s="640" t="s">
        <v>2891</v>
      </c>
    </row>
    <row r="94" spans="1:64" s="627" customFormat="1" ht="12">
      <c r="A94" s="647"/>
      <c r="B94" s="665"/>
      <c r="C94" s="681">
        <v>36</v>
      </c>
      <c r="D94" s="681" t="s">
        <v>1653</v>
      </c>
      <c r="E94" s="682" t="s">
        <v>2890</v>
      </c>
      <c r="F94" s="683" t="s">
        <v>2889</v>
      </c>
      <c r="G94" s="684" t="s">
        <v>2888</v>
      </c>
      <c r="H94" s="685">
        <v>18.600000000000001</v>
      </c>
      <c r="I94" s="69"/>
      <c r="J94" s="706">
        <f>ROUND(I94*H94,2)</f>
        <v>0</v>
      </c>
      <c r="K94" s="707" t="s">
        <v>1651</v>
      </c>
      <c r="L94" s="724"/>
      <c r="M94" s="725" t="s">
        <v>2114</v>
      </c>
      <c r="N94" s="722">
        <v>0</v>
      </c>
      <c r="O94" s="722">
        <f>N94*H94</f>
        <v>0</v>
      </c>
      <c r="P94" s="722">
        <v>0</v>
      </c>
      <c r="Q94" s="722">
        <f>P94*H94</f>
        <v>0</v>
      </c>
      <c r="R94" s="722">
        <v>0</v>
      </c>
      <c r="S94" s="723">
        <f>R94*H94</f>
        <v>0</v>
      </c>
      <c r="T94" s="647"/>
      <c r="U94" s="647"/>
      <c r="AQ94" s="640" t="s">
        <v>1656</v>
      </c>
      <c r="AS94" s="640" t="s">
        <v>1653</v>
      </c>
      <c r="AT94" s="640" t="s">
        <v>1636</v>
      </c>
      <c r="AX94" s="626" t="s">
        <v>1638</v>
      </c>
      <c r="BD94" s="641" t="e">
        <f>IF(#REF!="základní",J94,0)</f>
        <v>#REF!</v>
      </c>
      <c r="BE94" s="641" t="e">
        <f>IF(#REF!="snížená",J94,0)</f>
        <v>#REF!</v>
      </c>
      <c r="BF94" s="641" t="e">
        <f>IF(#REF!="zákl. přenesená",J94,0)</f>
        <v>#REF!</v>
      </c>
      <c r="BG94" s="641" t="e">
        <f>IF(#REF!="sníž. přenesená",J94,0)</f>
        <v>#REF!</v>
      </c>
      <c r="BH94" s="641" t="e">
        <f>IF(#REF!="nulová",J94,0)</f>
        <v>#REF!</v>
      </c>
      <c r="BI94" s="626" t="s">
        <v>1636</v>
      </c>
      <c r="BJ94" s="641">
        <f>ROUND(I94*H94,2)</f>
        <v>0</v>
      </c>
      <c r="BK94" s="626" t="s">
        <v>1647</v>
      </c>
      <c r="BL94" s="640" t="s">
        <v>2887</v>
      </c>
    </row>
    <row r="95" spans="1:64" s="634" customFormat="1" ht="12.75">
      <c r="A95" s="671"/>
      <c r="B95" s="672"/>
      <c r="C95" s="671"/>
      <c r="D95" s="673" t="s">
        <v>1633</v>
      </c>
      <c r="E95" s="675" t="s">
        <v>2886</v>
      </c>
      <c r="F95" s="675" t="s">
        <v>2885</v>
      </c>
      <c r="G95" s="671"/>
      <c r="H95" s="671"/>
      <c r="J95" s="703">
        <f>BJ95</f>
        <v>0</v>
      </c>
      <c r="K95" s="702"/>
      <c r="L95" s="671"/>
      <c r="M95" s="718"/>
      <c r="N95" s="671"/>
      <c r="O95" s="719">
        <f>SUM(O96:O97)</f>
        <v>10.185</v>
      </c>
      <c r="P95" s="671"/>
      <c r="Q95" s="719">
        <f>SUM(Q96:Q97)</f>
        <v>0</v>
      </c>
      <c r="R95" s="671"/>
      <c r="S95" s="720">
        <f>SUM(S96:S97)</f>
        <v>0</v>
      </c>
      <c r="T95" s="671"/>
      <c r="U95" s="671"/>
      <c r="AQ95" s="635" t="s">
        <v>1636</v>
      </c>
      <c r="AS95" s="637" t="s">
        <v>1633</v>
      </c>
      <c r="AT95" s="637" t="s">
        <v>1641</v>
      </c>
      <c r="AX95" s="635" t="s">
        <v>1638</v>
      </c>
      <c r="BJ95" s="638">
        <f>SUM(BJ96:BJ97)</f>
        <v>0</v>
      </c>
    </row>
    <row r="96" spans="1:64" s="627" customFormat="1" ht="12">
      <c r="A96" s="647"/>
      <c r="B96" s="665"/>
      <c r="C96" s="676">
        <v>37</v>
      </c>
      <c r="D96" s="676" t="s">
        <v>1642</v>
      </c>
      <c r="E96" s="677" t="s">
        <v>2877</v>
      </c>
      <c r="F96" s="678" t="s">
        <v>2876</v>
      </c>
      <c r="G96" s="679" t="s">
        <v>18</v>
      </c>
      <c r="H96" s="680">
        <v>7</v>
      </c>
      <c r="I96" s="68"/>
      <c r="J96" s="704">
        <f>ROUND(I96*H96,2)</f>
        <v>0</v>
      </c>
      <c r="K96" s="705" t="s">
        <v>3817</v>
      </c>
      <c r="L96" s="647"/>
      <c r="M96" s="721" t="s">
        <v>2114</v>
      </c>
      <c r="N96" s="722">
        <v>1.4550000000000001</v>
      </c>
      <c r="O96" s="722">
        <f>N96*H96</f>
        <v>10.185</v>
      </c>
      <c r="P96" s="722">
        <v>0</v>
      </c>
      <c r="Q96" s="722">
        <f>P96*H96</f>
        <v>0</v>
      </c>
      <c r="R96" s="722">
        <v>0</v>
      </c>
      <c r="S96" s="723">
        <f>R96*H96</f>
        <v>0</v>
      </c>
      <c r="T96" s="647"/>
      <c r="U96" s="647"/>
      <c r="AQ96" s="640" t="s">
        <v>1647</v>
      </c>
      <c r="AS96" s="640" t="s">
        <v>1642</v>
      </c>
      <c r="AT96" s="640" t="s">
        <v>1636</v>
      </c>
      <c r="AX96" s="626" t="s">
        <v>1638</v>
      </c>
      <c r="BD96" s="641" t="e">
        <f>IF(#REF!="základní",J96,0)</f>
        <v>#REF!</v>
      </c>
      <c r="BE96" s="641" t="e">
        <f>IF(#REF!="snížená",J96,0)</f>
        <v>#REF!</v>
      </c>
      <c r="BF96" s="641" t="e">
        <f>IF(#REF!="zákl. přenesená",J96,0)</f>
        <v>#REF!</v>
      </c>
      <c r="BG96" s="641" t="e">
        <f>IF(#REF!="sníž. přenesená",J96,0)</f>
        <v>#REF!</v>
      </c>
      <c r="BH96" s="641" t="e">
        <f>IF(#REF!="nulová",J96,0)</f>
        <v>#REF!</v>
      </c>
      <c r="BI96" s="626" t="s">
        <v>1636</v>
      </c>
      <c r="BJ96" s="641">
        <f>ROUND(I96*H96,2)</f>
        <v>0</v>
      </c>
      <c r="BK96" s="626" t="s">
        <v>1647</v>
      </c>
      <c r="BL96" s="640" t="s">
        <v>2884</v>
      </c>
    </row>
    <row r="97" spans="1:64" s="627" customFormat="1" ht="24">
      <c r="A97" s="647"/>
      <c r="B97" s="665"/>
      <c r="C97" s="681">
        <v>38</v>
      </c>
      <c r="D97" s="681" t="s">
        <v>1653</v>
      </c>
      <c r="E97" s="682" t="s">
        <v>2883</v>
      </c>
      <c r="F97" s="683" t="s">
        <v>2882</v>
      </c>
      <c r="G97" s="684" t="s">
        <v>2881</v>
      </c>
      <c r="H97" s="685">
        <v>7</v>
      </c>
      <c r="I97" s="69"/>
      <c r="J97" s="706">
        <f>ROUND(I97*H97,2)</f>
        <v>0</v>
      </c>
      <c r="K97" s="707" t="s">
        <v>1651</v>
      </c>
      <c r="L97" s="724"/>
      <c r="M97" s="725" t="s">
        <v>2114</v>
      </c>
      <c r="N97" s="722">
        <v>0</v>
      </c>
      <c r="O97" s="722">
        <f>N97*H97</f>
        <v>0</v>
      </c>
      <c r="P97" s="722">
        <v>0</v>
      </c>
      <c r="Q97" s="722">
        <f>P97*H97</f>
        <v>0</v>
      </c>
      <c r="R97" s="722">
        <v>0</v>
      </c>
      <c r="S97" s="723">
        <f>R97*H97</f>
        <v>0</v>
      </c>
      <c r="T97" s="647"/>
      <c r="U97" s="647"/>
      <c r="AQ97" s="640" t="s">
        <v>1656</v>
      </c>
      <c r="AS97" s="640" t="s">
        <v>1653</v>
      </c>
      <c r="AT97" s="640" t="s">
        <v>1636</v>
      </c>
      <c r="AX97" s="626" t="s">
        <v>1638</v>
      </c>
      <c r="BD97" s="641" t="e">
        <f>IF(#REF!="základní",J97,0)</f>
        <v>#REF!</v>
      </c>
      <c r="BE97" s="641" t="e">
        <f>IF(#REF!="snížená",J97,0)</f>
        <v>#REF!</v>
      </c>
      <c r="BF97" s="641" t="e">
        <f>IF(#REF!="zákl. přenesená",J97,0)</f>
        <v>#REF!</v>
      </c>
      <c r="BG97" s="641" t="e">
        <f>IF(#REF!="sníž. přenesená",J97,0)</f>
        <v>#REF!</v>
      </c>
      <c r="BH97" s="641" t="e">
        <f>IF(#REF!="nulová",J97,0)</f>
        <v>#REF!</v>
      </c>
      <c r="BI97" s="626" t="s">
        <v>1636</v>
      </c>
      <c r="BJ97" s="641">
        <f>ROUND(I97*H97,2)</f>
        <v>0</v>
      </c>
      <c r="BK97" s="626" t="s">
        <v>1647</v>
      </c>
      <c r="BL97" s="640" t="s">
        <v>2880</v>
      </c>
    </row>
    <row r="98" spans="1:64" s="634" customFormat="1" ht="12.75">
      <c r="A98" s="671"/>
      <c r="B98" s="672"/>
      <c r="C98" s="671"/>
      <c r="D98" s="673" t="s">
        <v>1633</v>
      </c>
      <c r="E98" s="675" t="s">
        <v>2879</v>
      </c>
      <c r="F98" s="675" t="s">
        <v>2878</v>
      </c>
      <c r="G98" s="671"/>
      <c r="H98" s="671"/>
      <c r="J98" s="703">
        <f>BJ98</f>
        <v>0</v>
      </c>
      <c r="K98" s="702"/>
      <c r="L98" s="671"/>
      <c r="M98" s="718"/>
      <c r="N98" s="671"/>
      <c r="O98" s="719">
        <f>SUM(O99:O103)</f>
        <v>51.555</v>
      </c>
      <c r="P98" s="671"/>
      <c r="Q98" s="719">
        <f>SUM(Q99:Q103)</f>
        <v>0</v>
      </c>
      <c r="R98" s="671"/>
      <c r="S98" s="720">
        <f>SUM(S99:S103)</f>
        <v>0</v>
      </c>
      <c r="T98" s="671"/>
      <c r="U98" s="671"/>
      <c r="AQ98" s="635" t="s">
        <v>1636</v>
      </c>
      <c r="AS98" s="637" t="s">
        <v>1633</v>
      </c>
      <c r="AT98" s="637" t="s">
        <v>1641</v>
      </c>
      <c r="AX98" s="635" t="s">
        <v>1638</v>
      </c>
      <c r="BJ98" s="638">
        <f>SUM(BJ99:BJ103)</f>
        <v>0</v>
      </c>
    </row>
    <row r="99" spans="1:64" s="627" customFormat="1" ht="12">
      <c r="A99" s="647"/>
      <c r="B99" s="665"/>
      <c r="C99" s="676">
        <v>39</v>
      </c>
      <c r="D99" s="676" t="s">
        <v>1642</v>
      </c>
      <c r="E99" s="677" t="s">
        <v>2877</v>
      </c>
      <c r="F99" s="678" t="s">
        <v>2876</v>
      </c>
      <c r="G99" s="679" t="s">
        <v>18</v>
      </c>
      <c r="H99" s="680">
        <v>21</v>
      </c>
      <c r="I99" s="68"/>
      <c r="J99" s="704">
        <f>ROUND(I99*H99,2)</f>
        <v>0</v>
      </c>
      <c r="K99" s="705" t="s">
        <v>3817</v>
      </c>
      <c r="L99" s="647"/>
      <c r="M99" s="721" t="s">
        <v>2114</v>
      </c>
      <c r="N99" s="722">
        <v>1.4550000000000001</v>
      </c>
      <c r="O99" s="722">
        <f>N99*H99</f>
        <v>30.555</v>
      </c>
      <c r="P99" s="722">
        <v>0</v>
      </c>
      <c r="Q99" s="722">
        <f>P99*H99</f>
        <v>0</v>
      </c>
      <c r="R99" s="722">
        <v>0</v>
      </c>
      <c r="S99" s="723">
        <f>R99*H99</f>
        <v>0</v>
      </c>
      <c r="T99" s="647"/>
      <c r="U99" s="647"/>
      <c r="AQ99" s="640" t="s">
        <v>1647</v>
      </c>
      <c r="AS99" s="640" t="s">
        <v>1642</v>
      </c>
      <c r="AT99" s="640" t="s">
        <v>1636</v>
      </c>
      <c r="AX99" s="626" t="s">
        <v>1638</v>
      </c>
      <c r="BD99" s="641" t="e">
        <f>IF(#REF!="základní",J99,0)</f>
        <v>#REF!</v>
      </c>
      <c r="BE99" s="641" t="e">
        <f>IF(#REF!="snížená",J99,0)</f>
        <v>#REF!</v>
      </c>
      <c r="BF99" s="641" t="e">
        <f>IF(#REF!="zákl. přenesená",J99,0)</f>
        <v>#REF!</v>
      </c>
      <c r="BG99" s="641" t="e">
        <f>IF(#REF!="sníž. přenesená",J99,0)</f>
        <v>#REF!</v>
      </c>
      <c r="BH99" s="641" t="e">
        <f>IF(#REF!="nulová",J99,0)</f>
        <v>#REF!</v>
      </c>
      <c r="BI99" s="626" t="s">
        <v>1636</v>
      </c>
      <c r="BJ99" s="641">
        <f>ROUND(I99*H99,2)</f>
        <v>0</v>
      </c>
      <c r="BK99" s="626" t="s">
        <v>1647</v>
      </c>
      <c r="BL99" s="640" t="s">
        <v>2875</v>
      </c>
    </row>
    <row r="100" spans="1:64" s="627" customFormat="1" ht="12">
      <c r="A100" s="647"/>
      <c r="B100" s="665"/>
      <c r="C100" s="676">
        <v>40</v>
      </c>
      <c r="D100" s="676" t="s">
        <v>1642</v>
      </c>
      <c r="E100" s="677" t="s">
        <v>2874</v>
      </c>
      <c r="F100" s="678" t="s">
        <v>2873</v>
      </c>
      <c r="G100" s="679" t="s">
        <v>16</v>
      </c>
      <c r="H100" s="680">
        <v>21</v>
      </c>
      <c r="I100" s="68"/>
      <c r="J100" s="704">
        <f>ROUND(I100*H100,2)</f>
        <v>0</v>
      </c>
      <c r="K100" s="705" t="s">
        <v>3817</v>
      </c>
      <c r="L100" s="647"/>
      <c r="M100" s="721" t="s">
        <v>2114</v>
      </c>
      <c r="N100" s="722">
        <v>1</v>
      </c>
      <c r="O100" s="722">
        <f>N100*H100</f>
        <v>21</v>
      </c>
      <c r="P100" s="722">
        <v>0</v>
      </c>
      <c r="Q100" s="722">
        <f>P100*H100</f>
        <v>0</v>
      </c>
      <c r="R100" s="722">
        <v>0</v>
      </c>
      <c r="S100" s="723">
        <f>R100*H100</f>
        <v>0</v>
      </c>
      <c r="T100" s="647"/>
      <c r="U100" s="647"/>
      <c r="AQ100" s="640" t="s">
        <v>1647</v>
      </c>
      <c r="AS100" s="640" t="s">
        <v>1642</v>
      </c>
      <c r="AT100" s="640" t="s">
        <v>1636</v>
      </c>
      <c r="AX100" s="626" t="s">
        <v>1638</v>
      </c>
      <c r="BD100" s="641" t="e">
        <f>IF(#REF!="základní",J100,0)</f>
        <v>#REF!</v>
      </c>
      <c r="BE100" s="641" t="e">
        <f>IF(#REF!="snížená",J100,0)</f>
        <v>#REF!</v>
      </c>
      <c r="BF100" s="641" t="e">
        <f>IF(#REF!="zákl. přenesená",J100,0)</f>
        <v>#REF!</v>
      </c>
      <c r="BG100" s="641" t="e">
        <f>IF(#REF!="sníž. přenesená",J100,0)</f>
        <v>#REF!</v>
      </c>
      <c r="BH100" s="641" t="e">
        <f>IF(#REF!="nulová",J100,0)</f>
        <v>#REF!</v>
      </c>
      <c r="BI100" s="626" t="s">
        <v>1636</v>
      </c>
      <c r="BJ100" s="641">
        <f>ROUND(I100*H100,2)</f>
        <v>0</v>
      </c>
      <c r="BK100" s="626" t="s">
        <v>1647</v>
      </c>
      <c r="BL100" s="640" t="s">
        <v>2872</v>
      </c>
    </row>
    <row r="101" spans="1:64" s="627" customFormat="1" ht="60">
      <c r="A101" s="647"/>
      <c r="B101" s="665"/>
      <c r="C101" s="681">
        <v>41</v>
      </c>
      <c r="D101" s="681" t="s">
        <v>1653</v>
      </c>
      <c r="E101" s="682" t="s">
        <v>2871</v>
      </c>
      <c r="F101" s="683" t="s">
        <v>2870</v>
      </c>
      <c r="G101" s="684" t="s">
        <v>9</v>
      </c>
      <c r="H101" s="685">
        <v>21</v>
      </c>
      <c r="I101" s="69"/>
      <c r="J101" s="706">
        <f>ROUND(I101*H101,2)</f>
        <v>0</v>
      </c>
      <c r="K101" s="707" t="s">
        <v>1651</v>
      </c>
      <c r="L101" s="724"/>
      <c r="M101" s="725" t="s">
        <v>2114</v>
      </c>
      <c r="N101" s="722">
        <v>0</v>
      </c>
      <c r="O101" s="722">
        <f>N101*H101</f>
        <v>0</v>
      </c>
      <c r="P101" s="722">
        <v>0</v>
      </c>
      <c r="Q101" s="722">
        <f>P101*H101</f>
        <v>0</v>
      </c>
      <c r="R101" s="722">
        <v>0</v>
      </c>
      <c r="S101" s="723">
        <f>R101*H101</f>
        <v>0</v>
      </c>
      <c r="T101" s="647"/>
      <c r="U101" s="647"/>
      <c r="AQ101" s="640" t="s">
        <v>2863</v>
      </c>
      <c r="AS101" s="640" t="s">
        <v>1653</v>
      </c>
      <c r="AT101" s="640" t="s">
        <v>1636</v>
      </c>
      <c r="AX101" s="626" t="s">
        <v>1638</v>
      </c>
      <c r="BD101" s="641" t="e">
        <f>IF(#REF!="základní",J101,0)</f>
        <v>#REF!</v>
      </c>
      <c r="BE101" s="641" t="e">
        <f>IF(#REF!="snížená",J101,0)</f>
        <v>#REF!</v>
      </c>
      <c r="BF101" s="641" t="e">
        <f>IF(#REF!="zákl. přenesená",J101,0)</f>
        <v>#REF!</v>
      </c>
      <c r="BG101" s="641" t="e">
        <f>IF(#REF!="sníž. přenesená",J101,0)</f>
        <v>#REF!</v>
      </c>
      <c r="BH101" s="641" t="e">
        <f>IF(#REF!="nulová",J101,0)</f>
        <v>#REF!</v>
      </c>
      <c r="BI101" s="626" t="s">
        <v>1636</v>
      </c>
      <c r="BJ101" s="641">
        <f>ROUND(I101*H101,2)</f>
        <v>0</v>
      </c>
      <c r="BK101" s="626" t="s">
        <v>2031</v>
      </c>
      <c r="BL101" s="640" t="s">
        <v>2869</v>
      </c>
    </row>
    <row r="102" spans="1:64" s="627" customFormat="1" ht="36">
      <c r="A102" s="647"/>
      <c r="B102" s="665"/>
      <c r="C102" s="681">
        <v>42</v>
      </c>
      <c r="D102" s="681" t="s">
        <v>1653</v>
      </c>
      <c r="E102" s="682" t="s">
        <v>2868</v>
      </c>
      <c r="F102" s="683" t="s">
        <v>2867</v>
      </c>
      <c r="G102" s="684" t="s">
        <v>9</v>
      </c>
      <c r="H102" s="685">
        <v>21</v>
      </c>
      <c r="I102" s="69"/>
      <c r="J102" s="706">
        <f>ROUND(I102*H102,2)</f>
        <v>0</v>
      </c>
      <c r="K102" s="707" t="s">
        <v>1651</v>
      </c>
      <c r="L102" s="724"/>
      <c r="M102" s="725" t="s">
        <v>2114</v>
      </c>
      <c r="N102" s="722">
        <v>0</v>
      </c>
      <c r="O102" s="722">
        <f>N102*H102</f>
        <v>0</v>
      </c>
      <c r="P102" s="722">
        <v>0</v>
      </c>
      <c r="Q102" s="722">
        <f>P102*H102</f>
        <v>0</v>
      </c>
      <c r="R102" s="722">
        <v>0</v>
      </c>
      <c r="S102" s="723">
        <f>R102*H102</f>
        <v>0</v>
      </c>
      <c r="T102" s="647"/>
      <c r="U102" s="647"/>
      <c r="AQ102" s="640" t="s">
        <v>2863</v>
      </c>
      <c r="AS102" s="640" t="s">
        <v>1653</v>
      </c>
      <c r="AT102" s="640" t="s">
        <v>1636</v>
      </c>
      <c r="AX102" s="626" t="s">
        <v>1638</v>
      </c>
      <c r="BD102" s="641" t="e">
        <f>IF(#REF!="základní",J102,0)</f>
        <v>#REF!</v>
      </c>
      <c r="BE102" s="641" t="e">
        <f>IF(#REF!="snížená",J102,0)</f>
        <v>#REF!</v>
      </c>
      <c r="BF102" s="641" t="e">
        <f>IF(#REF!="zákl. přenesená",J102,0)</f>
        <v>#REF!</v>
      </c>
      <c r="BG102" s="641" t="e">
        <f>IF(#REF!="sníž. přenesená",J102,0)</f>
        <v>#REF!</v>
      </c>
      <c r="BH102" s="641" t="e">
        <f>IF(#REF!="nulová",J102,0)</f>
        <v>#REF!</v>
      </c>
      <c r="BI102" s="626" t="s">
        <v>1636</v>
      </c>
      <c r="BJ102" s="641">
        <f>ROUND(I102*H102,2)</f>
        <v>0</v>
      </c>
      <c r="BK102" s="626" t="s">
        <v>2031</v>
      </c>
      <c r="BL102" s="640" t="s">
        <v>2866</v>
      </c>
    </row>
    <row r="103" spans="1:64" s="627" customFormat="1" ht="48">
      <c r="A103" s="647"/>
      <c r="B103" s="665"/>
      <c r="C103" s="681">
        <v>43</v>
      </c>
      <c r="D103" s="681" t="s">
        <v>1653</v>
      </c>
      <c r="E103" s="682" t="s">
        <v>2865</v>
      </c>
      <c r="F103" s="683" t="s">
        <v>2864</v>
      </c>
      <c r="G103" s="684" t="s">
        <v>9</v>
      </c>
      <c r="H103" s="685">
        <v>21</v>
      </c>
      <c r="I103" s="69"/>
      <c r="J103" s="706">
        <f>ROUND(I103*H103,2)</f>
        <v>0</v>
      </c>
      <c r="K103" s="707" t="s">
        <v>1651</v>
      </c>
      <c r="L103" s="724"/>
      <c r="M103" s="725" t="s">
        <v>2114</v>
      </c>
      <c r="N103" s="722">
        <v>0</v>
      </c>
      <c r="O103" s="722">
        <f>N103*H103</f>
        <v>0</v>
      </c>
      <c r="P103" s="722">
        <v>0</v>
      </c>
      <c r="Q103" s="722">
        <f>P103*H103</f>
        <v>0</v>
      </c>
      <c r="R103" s="722">
        <v>0</v>
      </c>
      <c r="S103" s="723">
        <f>R103*H103</f>
        <v>0</v>
      </c>
      <c r="T103" s="647"/>
      <c r="U103" s="647"/>
      <c r="AQ103" s="640" t="s">
        <v>2863</v>
      </c>
      <c r="AS103" s="640" t="s">
        <v>1653</v>
      </c>
      <c r="AT103" s="640" t="s">
        <v>1636</v>
      </c>
      <c r="AX103" s="626" t="s">
        <v>1638</v>
      </c>
      <c r="BD103" s="641" t="e">
        <f>IF(#REF!="základní",J103,0)</f>
        <v>#REF!</v>
      </c>
      <c r="BE103" s="641" t="e">
        <f>IF(#REF!="snížená",J103,0)</f>
        <v>#REF!</v>
      </c>
      <c r="BF103" s="641" t="e">
        <f>IF(#REF!="zákl. přenesená",J103,0)</f>
        <v>#REF!</v>
      </c>
      <c r="BG103" s="641" t="e">
        <f>IF(#REF!="sníž. přenesená",J103,0)</f>
        <v>#REF!</v>
      </c>
      <c r="BH103" s="641" t="e">
        <f>IF(#REF!="nulová",J103,0)</f>
        <v>#REF!</v>
      </c>
      <c r="BI103" s="626" t="s">
        <v>1636</v>
      </c>
      <c r="BJ103" s="641">
        <f>ROUND(I103*H103,2)</f>
        <v>0</v>
      </c>
      <c r="BK103" s="626" t="s">
        <v>2031</v>
      </c>
      <c r="BL103" s="640" t="s">
        <v>2862</v>
      </c>
    </row>
    <row r="104" spans="1:64" s="634" customFormat="1" ht="12.75">
      <c r="A104" s="671"/>
      <c r="B104" s="672"/>
      <c r="C104" s="671"/>
      <c r="D104" s="673" t="s">
        <v>1633</v>
      </c>
      <c r="E104" s="675" t="s">
        <v>2861</v>
      </c>
      <c r="F104" s="675" t="s">
        <v>2860</v>
      </c>
      <c r="G104" s="671"/>
      <c r="H104" s="671"/>
      <c r="J104" s="703">
        <f>BJ104</f>
        <v>0</v>
      </c>
      <c r="K104" s="702"/>
      <c r="L104" s="671"/>
      <c r="M104" s="718"/>
      <c r="N104" s="671"/>
      <c r="O104" s="719">
        <f>SUM(O105:O106)</f>
        <v>40</v>
      </c>
      <c r="P104" s="671"/>
      <c r="Q104" s="719">
        <f>SUM(Q105:Q106)</f>
        <v>0</v>
      </c>
      <c r="R104" s="671"/>
      <c r="S104" s="720">
        <f>SUM(S105:S106)</f>
        <v>0</v>
      </c>
      <c r="T104" s="671"/>
      <c r="U104" s="671"/>
      <c r="AQ104" s="635" t="s">
        <v>1636</v>
      </c>
      <c r="AS104" s="637" t="s">
        <v>1633</v>
      </c>
      <c r="AT104" s="637" t="s">
        <v>1641</v>
      </c>
      <c r="AX104" s="635" t="s">
        <v>1638</v>
      </c>
      <c r="BJ104" s="638">
        <f>SUM(BJ105:BJ106)</f>
        <v>0</v>
      </c>
    </row>
    <row r="105" spans="1:64" s="627" customFormat="1" ht="12">
      <c r="A105" s="647"/>
      <c r="B105" s="665"/>
      <c r="C105" s="676">
        <v>44</v>
      </c>
      <c r="D105" s="676" t="s">
        <v>1642</v>
      </c>
      <c r="E105" s="677" t="s">
        <v>2853</v>
      </c>
      <c r="F105" s="678" t="s">
        <v>2852</v>
      </c>
      <c r="G105" s="679" t="s">
        <v>16</v>
      </c>
      <c r="H105" s="680">
        <v>40</v>
      </c>
      <c r="I105" s="68"/>
      <c r="J105" s="704">
        <f>ROUND(I105*H105,2)</f>
        <v>0</v>
      </c>
      <c r="K105" s="705" t="s">
        <v>3817</v>
      </c>
      <c r="L105" s="647"/>
      <c r="M105" s="721" t="s">
        <v>2114</v>
      </c>
      <c r="N105" s="722">
        <v>1</v>
      </c>
      <c r="O105" s="722">
        <f>N105*H105</f>
        <v>40</v>
      </c>
      <c r="P105" s="722">
        <v>0</v>
      </c>
      <c r="Q105" s="722">
        <f>P105*H105</f>
        <v>0</v>
      </c>
      <c r="R105" s="722">
        <v>0</v>
      </c>
      <c r="S105" s="723">
        <f>R105*H105</f>
        <v>0</v>
      </c>
      <c r="T105" s="647"/>
      <c r="U105" s="647"/>
      <c r="AQ105" s="640" t="s">
        <v>2761</v>
      </c>
      <c r="AS105" s="640" t="s">
        <v>1642</v>
      </c>
      <c r="AT105" s="640" t="s">
        <v>1636</v>
      </c>
      <c r="AX105" s="626" t="s">
        <v>1638</v>
      </c>
      <c r="BD105" s="641" t="e">
        <f>IF(#REF!="základní",J105,0)</f>
        <v>#REF!</v>
      </c>
      <c r="BE105" s="641" t="e">
        <f>IF(#REF!="snížená",J105,0)</f>
        <v>#REF!</v>
      </c>
      <c r="BF105" s="641" t="e">
        <f>IF(#REF!="zákl. přenesená",J105,0)</f>
        <v>#REF!</v>
      </c>
      <c r="BG105" s="641" t="e">
        <f>IF(#REF!="sníž. přenesená",J105,0)</f>
        <v>#REF!</v>
      </c>
      <c r="BH105" s="641" t="e">
        <f>IF(#REF!="nulová",J105,0)</f>
        <v>#REF!</v>
      </c>
      <c r="BI105" s="626" t="s">
        <v>1636</v>
      </c>
      <c r="BJ105" s="641">
        <f>ROUND(I105*H105,2)</f>
        <v>0</v>
      </c>
      <c r="BK105" s="626" t="s">
        <v>2761</v>
      </c>
      <c r="BL105" s="640" t="s">
        <v>2859</v>
      </c>
    </row>
    <row r="106" spans="1:64" s="627" customFormat="1" ht="24">
      <c r="A106" s="647"/>
      <c r="B106" s="665"/>
      <c r="C106" s="681">
        <v>45</v>
      </c>
      <c r="D106" s="681" t="s">
        <v>1653</v>
      </c>
      <c r="E106" s="682" t="s">
        <v>2858</v>
      </c>
      <c r="F106" s="683" t="s">
        <v>2857</v>
      </c>
      <c r="G106" s="684" t="s">
        <v>2848</v>
      </c>
      <c r="H106" s="685">
        <v>1</v>
      </c>
      <c r="I106" s="69"/>
      <c r="J106" s="706">
        <f>ROUND(I106*H106,2)</f>
        <v>0</v>
      </c>
      <c r="K106" s="707" t="s">
        <v>1651</v>
      </c>
      <c r="L106" s="724"/>
      <c r="M106" s="725" t="s">
        <v>2114</v>
      </c>
      <c r="N106" s="722">
        <v>0</v>
      </c>
      <c r="O106" s="722">
        <f>N106*H106</f>
        <v>0</v>
      </c>
      <c r="P106" s="722">
        <v>0</v>
      </c>
      <c r="Q106" s="722">
        <f>P106*H106</f>
        <v>0</v>
      </c>
      <c r="R106" s="722">
        <v>0</v>
      </c>
      <c r="S106" s="723">
        <f>R106*H106</f>
        <v>0</v>
      </c>
      <c r="T106" s="647"/>
      <c r="U106" s="647"/>
      <c r="AQ106" s="640" t="s">
        <v>1656</v>
      </c>
      <c r="AS106" s="640" t="s">
        <v>1653</v>
      </c>
      <c r="AT106" s="640" t="s">
        <v>1636</v>
      </c>
      <c r="AX106" s="626" t="s">
        <v>1638</v>
      </c>
      <c r="BD106" s="641" t="e">
        <f>IF(#REF!="základní",J106,0)</f>
        <v>#REF!</v>
      </c>
      <c r="BE106" s="641" t="e">
        <f>IF(#REF!="snížená",J106,0)</f>
        <v>#REF!</v>
      </c>
      <c r="BF106" s="641" t="e">
        <f>IF(#REF!="zákl. přenesená",J106,0)</f>
        <v>#REF!</v>
      </c>
      <c r="BG106" s="641" t="e">
        <f>IF(#REF!="sníž. přenesená",J106,0)</f>
        <v>#REF!</v>
      </c>
      <c r="BH106" s="641" t="e">
        <f>IF(#REF!="nulová",J106,0)</f>
        <v>#REF!</v>
      </c>
      <c r="BI106" s="626" t="s">
        <v>1636</v>
      </c>
      <c r="BJ106" s="641">
        <f>ROUND(I106*H106,2)</f>
        <v>0</v>
      </c>
      <c r="BK106" s="626" t="s">
        <v>1647</v>
      </c>
      <c r="BL106" s="640" t="s">
        <v>2856</v>
      </c>
    </row>
    <row r="107" spans="1:64" s="634" customFormat="1" ht="12.75">
      <c r="A107" s="671"/>
      <c r="B107" s="672"/>
      <c r="C107" s="671"/>
      <c r="D107" s="673" t="s">
        <v>1633</v>
      </c>
      <c r="E107" s="675" t="s">
        <v>2855</v>
      </c>
      <c r="F107" s="675" t="s">
        <v>2854</v>
      </c>
      <c r="G107" s="671"/>
      <c r="H107" s="671"/>
      <c r="J107" s="703">
        <f>BJ107</f>
        <v>0</v>
      </c>
      <c r="K107" s="702"/>
      <c r="L107" s="671"/>
      <c r="M107" s="718"/>
      <c r="N107" s="671"/>
      <c r="O107" s="719">
        <f>SUM(O108:O109)</f>
        <v>15</v>
      </c>
      <c r="P107" s="671"/>
      <c r="Q107" s="719">
        <f>SUM(Q108:Q109)</f>
        <v>0</v>
      </c>
      <c r="R107" s="671"/>
      <c r="S107" s="720">
        <f>SUM(S108:S109)</f>
        <v>0</v>
      </c>
      <c r="T107" s="671"/>
      <c r="U107" s="671"/>
      <c r="AQ107" s="635" t="s">
        <v>1636</v>
      </c>
      <c r="AS107" s="637" t="s">
        <v>1633</v>
      </c>
      <c r="AT107" s="637" t="s">
        <v>1641</v>
      </c>
      <c r="AX107" s="635" t="s">
        <v>1638</v>
      </c>
      <c r="BJ107" s="638">
        <f>SUM(BJ108:BJ109)</f>
        <v>0</v>
      </c>
    </row>
    <row r="108" spans="1:64" s="627" customFormat="1" ht="12">
      <c r="A108" s="647"/>
      <c r="B108" s="665"/>
      <c r="C108" s="676">
        <v>46</v>
      </c>
      <c r="D108" s="676" t="s">
        <v>1642</v>
      </c>
      <c r="E108" s="677" t="s">
        <v>2853</v>
      </c>
      <c r="F108" s="678" t="s">
        <v>2852</v>
      </c>
      <c r="G108" s="679" t="s">
        <v>16</v>
      </c>
      <c r="H108" s="680">
        <v>15</v>
      </c>
      <c r="I108" s="68"/>
      <c r="J108" s="704">
        <f>ROUND(I108*H108,2)</f>
        <v>0</v>
      </c>
      <c r="K108" s="705" t="s">
        <v>3817</v>
      </c>
      <c r="L108" s="647"/>
      <c r="M108" s="721" t="s">
        <v>2114</v>
      </c>
      <c r="N108" s="722">
        <v>1</v>
      </c>
      <c r="O108" s="722">
        <f>N108*H108</f>
        <v>15</v>
      </c>
      <c r="P108" s="722">
        <v>0</v>
      </c>
      <c r="Q108" s="722">
        <f>P108*H108</f>
        <v>0</v>
      </c>
      <c r="R108" s="722">
        <v>0</v>
      </c>
      <c r="S108" s="723">
        <f>R108*H108</f>
        <v>0</v>
      </c>
      <c r="T108" s="647"/>
      <c r="U108" s="647"/>
      <c r="AQ108" s="640" t="s">
        <v>2761</v>
      </c>
      <c r="AS108" s="640" t="s">
        <v>1642</v>
      </c>
      <c r="AT108" s="640" t="s">
        <v>1636</v>
      </c>
      <c r="AX108" s="626" t="s">
        <v>1638</v>
      </c>
      <c r="BD108" s="641" t="e">
        <f>IF(#REF!="základní",J108,0)</f>
        <v>#REF!</v>
      </c>
      <c r="BE108" s="641" t="e">
        <f>IF(#REF!="snížená",J108,0)</f>
        <v>#REF!</v>
      </c>
      <c r="BF108" s="641" t="e">
        <f>IF(#REF!="zákl. přenesená",J108,0)</f>
        <v>#REF!</v>
      </c>
      <c r="BG108" s="641" t="e">
        <f>IF(#REF!="sníž. přenesená",J108,0)</f>
        <v>#REF!</v>
      </c>
      <c r="BH108" s="641" t="e">
        <f>IF(#REF!="nulová",J108,0)</f>
        <v>#REF!</v>
      </c>
      <c r="BI108" s="626" t="s">
        <v>1636</v>
      </c>
      <c r="BJ108" s="641">
        <f>ROUND(I108*H108,2)</f>
        <v>0</v>
      </c>
      <c r="BK108" s="626" t="s">
        <v>2761</v>
      </c>
      <c r="BL108" s="640" t="s">
        <v>2851</v>
      </c>
    </row>
    <row r="109" spans="1:64" s="627" customFormat="1" ht="24">
      <c r="A109" s="647"/>
      <c r="B109" s="665"/>
      <c r="C109" s="681">
        <v>47</v>
      </c>
      <c r="D109" s="681" t="s">
        <v>1653</v>
      </c>
      <c r="E109" s="682" t="s">
        <v>2850</v>
      </c>
      <c r="F109" s="683" t="s">
        <v>2849</v>
      </c>
      <c r="G109" s="684" t="s">
        <v>2848</v>
      </c>
      <c r="H109" s="685">
        <v>1</v>
      </c>
      <c r="I109" s="69"/>
      <c r="J109" s="706">
        <f>ROUND(I109*H109,2)</f>
        <v>0</v>
      </c>
      <c r="K109" s="707" t="s">
        <v>1651</v>
      </c>
      <c r="L109" s="724"/>
      <c r="M109" s="725" t="s">
        <v>2114</v>
      </c>
      <c r="N109" s="722">
        <v>0</v>
      </c>
      <c r="O109" s="722">
        <f>N109*H109</f>
        <v>0</v>
      </c>
      <c r="P109" s="722">
        <v>0</v>
      </c>
      <c r="Q109" s="722">
        <f>P109*H109</f>
        <v>0</v>
      </c>
      <c r="R109" s="722">
        <v>0</v>
      </c>
      <c r="S109" s="723">
        <f>R109*H109</f>
        <v>0</v>
      </c>
      <c r="T109" s="647"/>
      <c r="U109" s="647"/>
      <c r="AQ109" s="640" t="s">
        <v>1656</v>
      </c>
      <c r="AS109" s="640" t="s">
        <v>1653</v>
      </c>
      <c r="AT109" s="640" t="s">
        <v>1636</v>
      </c>
      <c r="AX109" s="626" t="s">
        <v>1638</v>
      </c>
      <c r="BD109" s="641" t="e">
        <f>IF(#REF!="základní",J109,0)</f>
        <v>#REF!</v>
      </c>
      <c r="BE109" s="641" t="e">
        <f>IF(#REF!="snížená",J109,0)</f>
        <v>#REF!</v>
      </c>
      <c r="BF109" s="641" t="e">
        <f>IF(#REF!="zákl. přenesená",J109,0)</f>
        <v>#REF!</v>
      </c>
      <c r="BG109" s="641" t="e">
        <f>IF(#REF!="sníž. přenesená",J109,0)</f>
        <v>#REF!</v>
      </c>
      <c r="BH109" s="641" t="e">
        <f>IF(#REF!="nulová",J109,0)</f>
        <v>#REF!</v>
      </c>
      <c r="BI109" s="626" t="s">
        <v>1636</v>
      </c>
      <c r="BJ109" s="641">
        <f>ROUND(I109*H109,2)</f>
        <v>0</v>
      </c>
      <c r="BK109" s="626" t="s">
        <v>1647</v>
      </c>
      <c r="BL109" s="640" t="s">
        <v>2847</v>
      </c>
    </row>
    <row r="110" spans="1:64" s="634" customFormat="1" ht="15">
      <c r="A110" s="671"/>
      <c r="B110" s="672"/>
      <c r="C110" s="671"/>
      <c r="D110" s="673" t="s">
        <v>1633</v>
      </c>
      <c r="E110" s="674" t="s">
        <v>1653</v>
      </c>
      <c r="F110" s="674" t="s">
        <v>2846</v>
      </c>
      <c r="G110" s="671"/>
      <c r="H110" s="671"/>
      <c r="J110" s="701">
        <f>BJ110</f>
        <v>0</v>
      </c>
      <c r="K110" s="702"/>
      <c r="L110" s="671"/>
      <c r="M110" s="718"/>
      <c r="N110" s="671"/>
      <c r="O110" s="719">
        <f>O111+O113+O115+O119</f>
        <v>104.59190000000001</v>
      </c>
      <c r="P110" s="671"/>
      <c r="Q110" s="719">
        <f>Q111+Q113+Q115+Q119</f>
        <v>2.1268799999999999</v>
      </c>
      <c r="R110" s="671"/>
      <c r="S110" s="720">
        <f>S111+S113+S115+S119</f>
        <v>0</v>
      </c>
      <c r="T110" s="671"/>
      <c r="U110" s="671"/>
      <c r="AQ110" s="635" t="s">
        <v>2822</v>
      </c>
      <c r="AS110" s="637" t="s">
        <v>1633</v>
      </c>
      <c r="AT110" s="637" t="s">
        <v>1637</v>
      </c>
      <c r="AX110" s="635" t="s">
        <v>1638</v>
      </c>
      <c r="BJ110" s="638">
        <f>BJ111+BJ113+BJ115+BJ119</f>
        <v>0</v>
      </c>
    </row>
    <row r="111" spans="1:64" s="634" customFormat="1" ht="12.75">
      <c r="A111" s="671"/>
      <c r="B111" s="672"/>
      <c r="C111" s="671"/>
      <c r="D111" s="673" t="s">
        <v>1633</v>
      </c>
      <c r="E111" s="675" t="s">
        <v>2845</v>
      </c>
      <c r="F111" s="675" t="s">
        <v>2844</v>
      </c>
      <c r="G111" s="671"/>
      <c r="H111" s="671"/>
      <c r="J111" s="703">
        <f>BJ111</f>
        <v>0</v>
      </c>
      <c r="K111" s="702"/>
      <c r="L111" s="671"/>
      <c r="M111" s="718"/>
      <c r="N111" s="671"/>
      <c r="O111" s="719">
        <f>O112</f>
        <v>34.335000000000001</v>
      </c>
      <c r="P111" s="671"/>
      <c r="Q111" s="719">
        <f>Q112</f>
        <v>0</v>
      </c>
      <c r="R111" s="671"/>
      <c r="S111" s="720">
        <f>S112</f>
        <v>0</v>
      </c>
      <c r="T111" s="671"/>
      <c r="U111" s="671"/>
      <c r="AQ111" s="635" t="s">
        <v>2822</v>
      </c>
      <c r="AS111" s="637" t="s">
        <v>1633</v>
      </c>
      <c r="AT111" s="637" t="s">
        <v>1641</v>
      </c>
      <c r="AX111" s="635" t="s">
        <v>1638</v>
      </c>
      <c r="BJ111" s="638">
        <f>BJ112</f>
        <v>0</v>
      </c>
    </row>
    <row r="112" spans="1:64" s="627" customFormat="1" ht="12">
      <c r="A112" s="647"/>
      <c r="B112" s="665"/>
      <c r="C112" s="676">
        <v>48</v>
      </c>
      <c r="D112" s="676" t="s">
        <v>1642</v>
      </c>
      <c r="E112" s="677" t="s">
        <v>2843</v>
      </c>
      <c r="F112" s="678" t="s">
        <v>2842</v>
      </c>
      <c r="G112" s="679" t="s">
        <v>18</v>
      </c>
      <c r="H112" s="680">
        <v>7</v>
      </c>
      <c r="I112" s="68"/>
      <c r="J112" s="704">
        <f>ROUND(I112*H112,2)</f>
        <v>0</v>
      </c>
      <c r="K112" s="705" t="s">
        <v>3817</v>
      </c>
      <c r="L112" s="647"/>
      <c r="M112" s="721" t="s">
        <v>2114</v>
      </c>
      <c r="N112" s="722">
        <v>4.9050000000000002</v>
      </c>
      <c r="O112" s="722">
        <f>N112*H112</f>
        <v>34.335000000000001</v>
      </c>
      <c r="P112" s="722">
        <v>0</v>
      </c>
      <c r="Q112" s="722">
        <f>P112*H112</f>
        <v>0</v>
      </c>
      <c r="R112" s="722">
        <v>0</v>
      </c>
      <c r="S112" s="723">
        <f>R112*H112</f>
        <v>0</v>
      </c>
      <c r="T112" s="647"/>
      <c r="U112" s="647"/>
      <c r="AQ112" s="640" t="s">
        <v>2778</v>
      </c>
      <c r="AS112" s="640" t="s">
        <v>1642</v>
      </c>
      <c r="AT112" s="640" t="s">
        <v>1636</v>
      </c>
      <c r="AX112" s="626" t="s">
        <v>1638</v>
      </c>
      <c r="BD112" s="641" t="e">
        <f>IF(#REF!="základní",J112,0)</f>
        <v>#REF!</v>
      </c>
      <c r="BE112" s="641" t="e">
        <f>IF(#REF!="snížená",J112,0)</f>
        <v>#REF!</v>
      </c>
      <c r="BF112" s="641" t="e">
        <f>IF(#REF!="zákl. přenesená",J112,0)</f>
        <v>#REF!</v>
      </c>
      <c r="BG112" s="641" t="e">
        <f>IF(#REF!="sníž. přenesená",J112,0)</f>
        <v>#REF!</v>
      </c>
      <c r="BH112" s="641" t="e">
        <f>IF(#REF!="nulová",J112,0)</f>
        <v>#REF!</v>
      </c>
      <c r="BI112" s="626" t="s">
        <v>1636</v>
      </c>
      <c r="BJ112" s="641">
        <f>ROUND(I112*H112,2)</f>
        <v>0</v>
      </c>
      <c r="BK112" s="626" t="s">
        <v>2778</v>
      </c>
      <c r="BL112" s="640" t="s">
        <v>2841</v>
      </c>
    </row>
    <row r="113" spans="1:64" s="634" customFormat="1" ht="12.75">
      <c r="A113" s="671"/>
      <c r="B113" s="672"/>
      <c r="C113" s="671"/>
      <c r="D113" s="673" t="s">
        <v>1633</v>
      </c>
      <c r="E113" s="675" t="s">
        <v>2840</v>
      </c>
      <c r="F113" s="675" t="s">
        <v>2839</v>
      </c>
      <c r="G113" s="671"/>
      <c r="H113" s="671"/>
      <c r="J113" s="703">
        <f>BJ113</f>
        <v>0</v>
      </c>
      <c r="K113" s="702"/>
      <c r="L113" s="671"/>
      <c r="M113" s="718"/>
      <c r="N113" s="671"/>
      <c r="O113" s="719">
        <f>O114</f>
        <v>26.18</v>
      </c>
      <c r="P113" s="671"/>
      <c r="Q113" s="719">
        <f>Q114</f>
        <v>0</v>
      </c>
      <c r="R113" s="671"/>
      <c r="S113" s="720">
        <f>S114</f>
        <v>0</v>
      </c>
      <c r="T113" s="671"/>
      <c r="U113" s="671"/>
      <c r="AQ113" s="635" t="s">
        <v>2822</v>
      </c>
      <c r="AS113" s="637" t="s">
        <v>1633</v>
      </c>
      <c r="AT113" s="637" t="s">
        <v>1641</v>
      </c>
      <c r="AX113" s="635" t="s">
        <v>1638</v>
      </c>
      <c r="BJ113" s="638">
        <f>BJ114</f>
        <v>0</v>
      </c>
    </row>
    <row r="114" spans="1:64" s="627" customFormat="1" ht="24">
      <c r="A114" s="647"/>
      <c r="B114" s="665"/>
      <c r="C114" s="676">
        <v>49</v>
      </c>
      <c r="D114" s="676" t="s">
        <v>1642</v>
      </c>
      <c r="E114" s="677" t="s">
        <v>2838</v>
      </c>
      <c r="F114" s="678" t="s">
        <v>2837</v>
      </c>
      <c r="G114" s="679" t="s">
        <v>18</v>
      </c>
      <c r="H114" s="680">
        <v>7</v>
      </c>
      <c r="I114" s="68"/>
      <c r="J114" s="704">
        <f>ROUND(I114*H114,2)</f>
        <v>0</v>
      </c>
      <c r="K114" s="705" t="s">
        <v>3817</v>
      </c>
      <c r="L114" s="647"/>
      <c r="M114" s="721" t="s">
        <v>2114</v>
      </c>
      <c r="N114" s="722">
        <v>3.74</v>
      </c>
      <c r="O114" s="722">
        <f>N114*H114</f>
        <v>26.18</v>
      </c>
      <c r="P114" s="722">
        <v>0</v>
      </c>
      <c r="Q114" s="722">
        <f>P114*H114</f>
        <v>0</v>
      </c>
      <c r="R114" s="722">
        <v>0</v>
      </c>
      <c r="S114" s="723">
        <f>R114*H114</f>
        <v>0</v>
      </c>
      <c r="T114" s="647"/>
      <c r="U114" s="647"/>
      <c r="AQ114" s="640" t="s">
        <v>2778</v>
      </c>
      <c r="AS114" s="640" t="s">
        <v>1642</v>
      </c>
      <c r="AT114" s="640" t="s">
        <v>1636</v>
      </c>
      <c r="AX114" s="626" t="s">
        <v>1638</v>
      </c>
      <c r="BD114" s="641" t="e">
        <f>IF(#REF!="základní",J114,0)</f>
        <v>#REF!</v>
      </c>
      <c r="BE114" s="641" t="e">
        <f>IF(#REF!="snížená",J114,0)</f>
        <v>#REF!</v>
      </c>
      <c r="BF114" s="641" t="e">
        <f>IF(#REF!="zákl. přenesená",J114,0)</f>
        <v>#REF!</v>
      </c>
      <c r="BG114" s="641" t="e">
        <f>IF(#REF!="sníž. přenesená",J114,0)</f>
        <v>#REF!</v>
      </c>
      <c r="BH114" s="641" t="e">
        <f>IF(#REF!="nulová",J114,0)</f>
        <v>#REF!</v>
      </c>
      <c r="BI114" s="626" t="s">
        <v>1636</v>
      </c>
      <c r="BJ114" s="641">
        <f>ROUND(I114*H114,2)</f>
        <v>0</v>
      </c>
      <c r="BK114" s="626" t="s">
        <v>2778</v>
      </c>
      <c r="BL114" s="640" t="s">
        <v>2836</v>
      </c>
    </row>
    <row r="115" spans="1:64" s="634" customFormat="1" ht="12.75">
      <c r="A115" s="671"/>
      <c r="B115" s="672"/>
      <c r="C115" s="671"/>
      <c r="D115" s="673" t="s">
        <v>1633</v>
      </c>
      <c r="E115" s="675" t="s">
        <v>2835</v>
      </c>
      <c r="F115" s="675" t="s">
        <v>2834</v>
      </c>
      <c r="G115" s="671"/>
      <c r="H115" s="671"/>
      <c r="J115" s="703">
        <f>BJ115</f>
        <v>0</v>
      </c>
      <c r="K115" s="702"/>
      <c r="L115" s="671"/>
      <c r="M115" s="718"/>
      <c r="N115" s="671"/>
      <c r="O115" s="719">
        <f>SUM(O116:O118)</f>
        <v>20.164900000000003</v>
      </c>
      <c r="P115" s="671"/>
      <c r="Q115" s="719">
        <f>SUM(Q116:Q118)</f>
        <v>0</v>
      </c>
      <c r="R115" s="671"/>
      <c r="S115" s="720">
        <f>SUM(S116:S118)</f>
        <v>0</v>
      </c>
      <c r="T115" s="671"/>
      <c r="U115" s="671"/>
      <c r="AQ115" s="635" t="s">
        <v>2822</v>
      </c>
      <c r="AS115" s="637" t="s">
        <v>1633</v>
      </c>
      <c r="AT115" s="637" t="s">
        <v>1641</v>
      </c>
      <c r="AX115" s="635" t="s">
        <v>1638</v>
      </c>
      <c r="BJ115" s="638">
        <f>SUM(BJ116:BJ118)</f>
        <v>0</v>
      </c>
    </row>
    <row r="116" spans="1:64" s="627" customFormat="1" ht="24">
      <c r="A116" s="647"/>
      <c r="B116" s="665"/>
      <c r="C116" s="676">
        <v>50</v>
      </c>
      <c r="D116" s="676" t="s">
        <v>1642</v>
      </c>
      <c r="E116" s="677" t="s">
        <v>2833</v>
      </c>
      <c r="F116" s="678" t="s">
        <v>2832</v>
      </c>
      <c r="G116" s="679" t="s">
        <v>3</v>
      </c>
      <c r="H116" s="680">
        <v>14</v>
      </c>
      <c r="I116" s="68"/>
      <c r="J116" s="704">
        <f>ROUND(I116*H116,2)</f>
        <v>0</v>
      </c>
      <c r="K116" s="705" t="s">
        <v>3817</v>
      </c>
      <c r="L116" s="647"/>
      <c r="M116" s="721" t="s">
        <v>2114</v>
      </c>
      <c r="N116" s="722">
        <v>1.131</v>
      </c>
      <c r="O116" s="722">
        <f>N116*H116</f>
        <v>15.834</v>
      </c>
      <c r="P116" s="722">
        <v>0</v>
      </c>
      <c r="Q116" s="722">
        <f>P116*H116</f>
        <v>0</v>
      </c>
      <c r="R116" s="722">
        <v>0</v>
      </c>
      <c r="S116" s="723">
        <f>R116*H116</f>
        <v>0</v>
      </c>
      <c r="T116" s="647"/>
      <c r="U116" s="647"/>
      <c r="AQ116" s="640" t="s">
        <v>2778</v>
      </c>
      <c r="AS116" s="640" t="s">
        <v>1642</v>
      </c>
      <c r="AT116" s="640" t="s">
        <v>1636</v>
      </c>
      <c r="AX116" s="626" t="s">
        <v>1638</v>
      </c>
      <c r="BD116" s="641" t="e">
        <f>IF(#REF!="základní",J116,0)</f>
        <v>#REF!</v>
      </c>
      <c r="BE116" s="641" t="e">
        <f>IF(#REF!="snížená",J116,0)</f>
        <v>#REF!</v>
      </c>
      <c r="BF116" s="641" t="e">
        <f>IF(#REF!="zákl. přenesená",J116,0)</f>
        <v>#REF!</v>
      </c>
      <c r="BG116" s="641" t="e">
        <f>IF(#REF!="sníž. přenesená",J116,0)</f>
        <v>#REF!</v>
      </c>
      <c r="BH116" s="641" t="e">
        <f>IF(#REF!="nulová",J116,0)</f>
        <v>#REF!</v>
      </c>
      <c r="BI116" s="626" t="s">
        <v>1636</v>
      </c>
      <c r="BJ116" s="641">
        <f>ROUND(I116*H116,2)</f>
        <v>0</v>
      </c>
      <c r="BK116" s="626" t="s">
        <v>2778</v>
      </c>
      <c r="BL116" s="640" t="s">
        <v>2831</v>
      </c>
    </row>
    <row r="117" spans="1:64" s="627" customFormat="1" ht="24">
      <c r="A117" s="647"/>
      <c r="B117" s="665"/>
      <c r="C117" s="676">
        <v>51</v>
      </c>
      <c r="D117" s="676" t="s">
        <v>1642</v>
      </c>
      <c r="E117" s="677" t="s">
        <v>2830</v>
      </c>
      <c r="F117" s="678" t="s">
        <v>2829</v>
      </c>
      <c r="G117" s="679" t="s">
        <v>3</v>
      </c>
      <c r="H117" s="680">
        <v>14</v>
      </c>
      <c r="I117" s="68"/>
      <c r="J117" s="704">
        <f>ROUND(I117*H117,2)</f>
        <v>0</v>
      </c>
      <c r="K117" s="705" t="s">
        <v>3817</v>
      </c>
      <c r="L117" s="647"/>
      <c r="M117" s="721" t="s">
        <v>2114</v>
      </c>
      <c r="N117" s="722">
        <v>0.27400000000000002</v>
      </c>
      <c r="O117" s="722">
        <f>N117*H117</f>
        <v>3.8360000000000003</v>
      </c>
      <c r="P117" s="722">
        <v>0</v>
      </c>
      <c r="Q117" s="722">
        <f>P117*H117</f>
        <v>0</v>
      </c>
      <c r="R117" s="722">
        <v>0</v>
      </c>
      <c r="S117" s="723">
        <f>R117*H117</f>
        <v>0</v>
      </c>
      <c r="T117" s="647"/>
      <c r="U117" s="647"/>
      <c r="AQ117" s="640" t="s">
        <v>2778</v>
      </c>
      <c r="AS117" s="640" t="s">
        <v>1642</v>
      </c>
      <c r="AT117" s="640" t="s">
        <v>1636</v>
      </c>
      <c r="AX117" s="626" t="s">
        <v>1638</v>
      </c>
      <c r="BD117" s="641" t="e">
        <f>IF(#REF!="základní",J117,0)</f>
        <v>#REF!</v>
      </c>
      <c r="BE117" s="641" t="e">
        <f>IF(#REF!="snížená",J117,0)</f>
        <v>#REF!</v>
      </c>
      <c r="BF117" s="641" t="e">
        <f>IF(#REF!="zákl. přenesená",J117,0)</f>
        <v>#REF!</v>
      </c>
      <c r="BG117" s="641" t="e">
        <f>IF(#REF!="sníž. přenesená",J117,0)</f>
        <v>#REF!</v>
      </c>
      <c r="BH117" s="641" t="e">
        <f>IF(#REF!="nulová",J117,0)</f>
        <v>#REF!</v>
      </c>
      <c r="BI117" s="626" t="s">
        <v>1636</v>
      </c>
      <c r="BJ117" s="641">
        <f>ROUND(I117*H117,2)</f>
        <v>0</v>
      </c>
      <c r="BK117" s="626" t="s">
        <v>2778</v>
      </c>
      <c r="BL117" s="640" t="s">
        <v>2828</v>
      </c>
    </row>
    <row r="118" spans="1:64" s="627" customFormat="1" ht="12">
      <c r="A118" s="647"/>
      <c r="B118" s="665"/>
      <c r="C118" s="676">
        <v>52</v>
      </c>
      <c r="D118" s="676" t="s">
        <v>1642</v>
      </c>
      <c r="E118" s="677" t="s">
        <v>2827</v>
      </c>
      <c r="F118" s="678" t="s">
        <v>2826</v>
      </c>
      <c r="G118" s="679" t="s">
        <v>10</v>
      </c>
      <c r="H118" s="680">
        <v>4.9000000000000004</v>
      </c>
      <c r="I118" s="68"/>
      <c r="J118" s="704">
        <f>ROUND(I118*H118,2)</f>
        <v>0</v>
      </c>
      <c r="K118" s="705" t="s">
        <v>3817</v>
      </c>
      <c r="L118" s="647"/>
      <c r="M118" s="721" t="s">
        <v>2114</v>
      </c>
      <c r="N118" s="722">
        <v>0.10100000000000001</v>
      </c>
      <c r="O118" s="722">
        <f>N118*H118</f>
        <v>0.49490000000000006</v>
      </c>
      <c r="P118" s="722">
        <v>0</v>
      </c>
      <c r="Q118" s="722">
        <f>P118*H118</f>
        <v>0</v>
      </c>
      <c r="R118" s="722">
        <v>0</v>
      </c>
      <c r="S118" s="723">
        <f>R118*H118</f>
        <v>0</v>
      </c>
      <c r="T118" s="647"/>
      <c r="U118" s="647"/>
      <c r="AQ118" s="640" t="s">
        <v>2778</v>
      </c>
      <c r="AS118" s="640" t="s">
        <v>1642</v>
      </c>
      <c r="AT118" s="640" t="s">
        <v>1636</v>
      </c>
      <c r="AX118" s="626" t="s">
        <v>1638</v>
      </c>
      <c r="BD118" s="641" t="e">
        <f>IF(#REF!="základní",J118,0)</f>
        <v>#REF!</v>
      </c>
      <c r="BE118" s="641" t="e">
        <f>IF(#REF!="snížená",J118,0)</f>
        <v>#REF!</v>
      </c>
      <c r="BF118" s="641" t="e">
        <f>IF(#REF!="zákl. přenesená",J118,0)</f>
        <v>#REF!</v>
      </c>
      <c r="BG118" s="641" t="e">
        <f>IF(#REF!="sníž. přenesená",J118,0)</f>
        <v>#REF!</v>
      </c>
      <c r="BH118" s="641" t="e">
        <f>IF(#REF!="nulová",J118,0)</f>
        <v>#REF!</v>
      </c>
      <c r="BI118" s="626" t="s">
        <v>1636</v>
      </c>
      <c r="BJ118" s="641">
        <f>ROUND(I118*H118,2)</f>
        <v>0</v>
      </c>
      <c r="BK118" s="626" t="s">
        <v>2778</v>
      </c>
      <c r="BL118" s="640" t="s">
        <v>2825</v>
      </c>
    </row>
    <row r="119" spans="1:64" s="634" customFormat="1" ht="12.75">
      <c r="A119" s="671"/>
      <c r="B119" s="672"/>
      <c r="C119" s="671"/>
      <c r="D119" s="673" t="s">
        <v>1633</v>
      </c>
      <c r="E119" s="675" t="s">
        <v>2824</v>
      </c>
      <c r="F119" s="675" t="s">
        <v>2823</v>
      </c>
      <c r="G119" s="671"/>
      <c r="H119" s="671"/>
      <c r="J119" s="703">
        <f>BJ119</f>
        <v>0</v>
      </c>
      <c r="K119" s="702"/>
      <c r="L119" s="671"/>
      <c r="M119" s="718"/>
      <c r="N119" s="671"/>
      <c r="O119" s="719">
        <f>SUM(O120:O133)</f>
        <v>23.911999999999999</v>
      </c>
      <c r="P119" s="671"/>
      <c r="Q119" s="719">
        <f>SUM(Q120:Q133)</f>
        <v>2.1268799999999999</v>
      </c>
      <c r="R119" s="671"/>
      <c r="S119" s="720">
        <f>SUM(S120:S133)</f>
        <v>0</v>
      </c>
      <c r="T119" s="671"/>
      <c r="U119" s="671"/>
      <c r="AQ119" s="635" t="s">
        <v>2822</v>
      </c>
      <c r="AS119" s="637" t="s">
        <v>1633</v>
      </c>
      <c r="AT119" s="637" t="s">
        <v>1641</v>
      </c>
      <c r="AX119" s="635" t="s">
        <v>1638</v>
      </c>
      <c r="BJ119" s="638">
        <f>SUM(BJ120:BJ133)</f>
        <v>0</v>
      </c>
    </row>
    <row r="120" spans="1:64" s="627" customFormat="1" ht="24">
      <c r="A120" s="647"/>
      <c r="B120" s="665"/>
      <c r="C120" s="676">
        <v>53</v>
      </c>
      <c r="D120" s="676" t="s">
        <v>1642</v>
      </c>
      <c r="E120" s="677" t="s">
        <v>2821</v>
      </c>
      <c r="F120" s="678" t="s">
        <v>2820</v>
      </c>
      <c r="G120" s="679" t="s">
        <v>3</v>
      </c>
      <c r="H120" s="680">
        <v>14</v>
      </c>
      <c r="I120" s="68"/>
      <c r="J120" s="704">
        <f t="shared" ref="J120:J133" si="5">ROUND(I120*H120,2)</f>
        <v>0</v>
      </c>
      <c r="K120" s="705" t="s">
        <v>3817</v>
      </c>
      <c r="L120" s="647"/>
      <c r="M120" s="721" t="s">
        <v>2114</v>
      </c>
      <c r="N120" s="722">
        <v>0.46200000000000002</v>
      </c>
      <c r="O120" s="722">
        <f t="shared" ref="O120:O133" si="6">N120*H120</f>
        <v>6.468</v>
      </c>
      <c r="P120" s="722">
        <v>0</v>
      </c>
      <c r="Q120" s="722">
        <f t="shared" ref="Q120:Q133" si="7">P120*H120</f>
        <v>0</v>
      </c>
      <c r="R120" s="722">
        <v>0</v>
      </c>
      <c r="S120" s="723">
        <f t="shared" ref="S120:S133" si="8">R120*H120</f>
        <v>0</v>
      </c>
      <c r="T120" s="647"/>
      <c r="U120" s="647"/>
      <c r="AQ120" s="640" t="s">
        <v>2778</v>
      </c>
      <c r="AS120" s="640" t="s">
        <v>1642</v>
      </c>
      <c r="AT120" s="640" t="s">
        <v>1636</v>
      </c>
      <c r="AX120" s="626" t="s">
        <v>1638</v>
      </c>
      <c r="BD120" s="641" t="e">
        <f>IF(#REF!="základní",J120,0)</f>
        <v>#REF!</v>
      </c>
      <c r="BE120" s="641" t="e">
        <f>IF(#REF!="snížená",J120,0)</f>
        <v>#REF!</v>
      </c>
      <c r="BF120" s="641" t="e">
        <f>IF(#REF!="zákl. přenesená",J120,0)</f>
        <v>#REF!</v>
      </c>
      <c r="BG120" s="641" t="e">
        <f>IF(#REF!="sníž. přenesená",J120,0)</f>
        <v>#REF!</v>
      </c>
      <c r="BH120" s="641" t="e">
        <f>IF(#REF!="nulová",J120,0)</f>
        <v>#REF!</v>
      </c>
      <c r="BI120" s="626" t="s">
        <v>1636</v>
      </c>
      <c r="BJ120" s="641">
        <f t="shared" ref="BJ120:BJ133" si="9">ROUND(I120*H120,2)</f>
        <v>0</v>
      </c>
      <c r="BK120" s="626" t="s">
        <v>2778</v>
      </c>
      <c r="BL120" s="640" t="s">
        <v>2819</v>
      </c>
    </row>
    <row r="121" spans="1:64" s="627" customFormat="1" ht="24">
      <c r="A121" s="647"/>
      <c r="B121" s="665"/>
      <c r="C121" s="676" t="s">
        <v>2818</v>
      </c>
      <c r="D121" s="676" t="s">
        <v>1642</v>
      </c>
      <c r="E121" s="677" t="s">
        <v>2817</v>
      </c>
      <c r="F121" s="678" t="s">
        <v>2816</v>
      </c>
      <c r="G121" s="679" t="s">
        <v>10</v>
      </c>
      <c r="H121" s="680">
        <v>14</v>
      </c>
      <c r="I121" s="68"/>
      <c r="J121" s="704">
        <f t="shared" si="5"/>
        <v>0</v>
      </c>
      <c r="K121" s="705" t="s">
        <v>3817</v>
      </c>
      <c r="L121" s="647"/>
      <c r="M121" s="721" t="s">
        <v>2114</v>
      </c>
      <c r="N121" s="722">
        <v>0.625</v>
      </c>
      <c r="O121" s="722">
        <f t="shared" si="6"/>
        <v>8.75</v>
      </c>
      <c r="P121" s="722">
        <v>0</v>
      </c>
      <c r="Q121" s="722">
        <f t="shared" si="7"/>
        <v>0</v>
      </c>
      <c r="R121" s="722">
        <v>0</v>
      </c>
      <c r="S121" s="723">
        <f t="shared" si="8"/>
        <v>0</v>
      </c>
      <c r="T121" s="647"/>
      <c r="U121" s="647"/>
      <c r="AQ121" s="640" t="s">
        <v>2778</v>
      </c>
      <c r="AS121" s="640" t="s">
        <v>1642</v>
      </c>
      <c r="AT121" s="640" t="s">
        <v>1636</v>
      </c>
      <c r="AX121" s="626" t="s">
        <v>1638</v>
      </c>
      <c r="BD121" s="641" t="e">
        <f>IF(#REF!="základní",J121,0)</f>
        <v>#REF!</v>
      </c>
      <c r="BE121" s="641" t="e">
        <f>IF(#REF!="snížená",J121,0)</f>
        <v>#REF!</v>
      </c>
      <c r="BF121" s="641" t="e">
        <f>IF(#REF!="zákl. přenesená",J121,0)</f>
        <v>#REF!</v>
      </c>
      <c r="BG121" s="641" t="e">
        <f>IF(#REF!="sníž. přenesená",J121,0)</f>
        <v>#REF!</v>
      </c>
      <c r="BH121" s="641" t="e">
        <f>IF(#REF!="nulová",J121,0)</f>
        <v>#REF!</v>
      </c>
      <c r="BI121" s="626" t="s">
        <v>1636</v>
      </c>
      <c r="BJ121" s="641">
        <f t="shared" si="9"/>
        <v>0</v>
      </c>
      <c r="BK121" s="626" t="s">
        <v>2778</v>
      </c>
      <c r="BL121" s="640" t="s">
        <v>2815</v>
      </c>
    </row>
    <row r="122" spans="1:64" s="627" customFormat="1" ht="24">
      <c r="A122" s="647"/>
      <c r="B122" s="665"/>
      <c r="C122" s="676" t="s">
        <v>2814</v>
      </c>
      <c r="D122" s="676" t="s">
        <v>1642</v>
      </c>
      <c r="E122" s="677" t="s">
        <v>2813</v>
      </c>
      <c r="F122" s="678" t="s">
        <v>2812</v>
      </c>
      <c r="G122" s="679" t="s">
        <v>3</v>
      </c>
      <c r="H122" s="680">
        <v>28</v>
      </c>
      <c r="I122" s="68"/>
      <c r="J122" s="704">
        <f t="shared" si="5"/>
        <v>0</v>
      </c>
      <c r="K122" s="705" t="s">
        <v>3817</v>
      </c>
      <c r="L122" s="647"/>
      <c r="M122" s="721" t="s">
        <v>2114</v>
      </c>
      <c r="N122" s="722">
        <v>0.28000000000000003</v>
      </c>
      <c r="O122" s="722">
        <f t="shared" si="6"/>
        <v>7.8400000000000007</v>
      </c>
      <c r="P122" s="722">
        <v>0</v>
      </c>
      <c r="Q122" s="722">
        <f t="shared" si="7"/>
        <v>0</v>
      </c>
      <c r="R122" s="722">
        <v>0</v>
      </c>
      <c r="S122" s="723">
        <f t="shared" si="8"/>
        <v>0</v>
      </c>
      <c r="T122" s="647"/>
      <c r="U122" s="647"/>
      <c r="AQ122" s="640" t="s">
        <v>2778</v>
      </c>
      <c r="AS122" s="640" t="s">
        <v>1642</v>
      </c>
      <c r="AT122" s="640" t="s">
        <v>1636</v>
      </c>
      <c r="AX122" s="626" t="s">
        <v>1638</v>
      </c>
      <c r="BD122" s="641" t="e">
        <f>IF(#REF!="základní",J122,0)</f>
        <v>#REF!</v>
      </c>
      <c r="BE122" s="641" t="e">
        <f>IF(#REF!="snížená",J122,0)</f>
        <v>#REF!</v>
      </c>
      <c r="BF122" s="641" t="e">
        <f>IF(#REF!="zákl. přenesená",J122,0)</f>
        <v>#REF!</v>
      </c>
      <c r="BG122" s="641" t="e">
        <f>IF(#REF!="sníž. přenesená",J122,0)</f>
        <v>#REF!</v>
      </c>
      <c r="BH122" s="641" t="e">
        <f>IF(#REF!="nulová",J122,0)</f>
        <v>#REF!</v>
      </c>
      <c r="BI122" s="626" t="s">
        <v>1636</v>
      </c>
      <c r="BJ122" s="641">
        <f t="shared" si="9"/>
        <v>0</v>
      </c>
      <c r="BK122" s="626" t="s">
        <v>2778</v>
      </c>
      <c r="BL122" s="640" t="s">
        <v>2811</v>
      </c>
    </row>
    <row r="123" spans="1:64" s="627" customFormat="1" ht="24">
      <c r="A123" s="647"/>
      <c r="B123" s="665"/>
      <c r="C123" s="676" t="s">
        <v>2810</v>
      </c>
      <c r="D123" s="676" t="s">
        <v>1642</v>
      </c>
      <c r="E123" s="677" t="s">
        <v>2809</v>
      </c>
      <c r="F123" s="678" t="s">
        <v>2808</v>
      </c>
      <c r="G123" s="679" t="s">
        <v>10</v>
      </c>
      <c r="H123" s="680">
        <v>14</v>
      </c>
      <c r="I123" s="68"/>
      <c r="J123" s="704">
        <f t="shared" si="5"/>
        <v>0</v>
      </c>
      <c r="K123" s="705" t="s">
        <v>3817</v>
      </c>
      <c r="L123" s="647"/>
      <c r="M123" s="721" t="s">
        <v>2114</v>
      </c>
      <c r="N123" s="722">
        <v>6.0999999999999999E-2</v>
      </c>
      <c r="O123" s="722">
        <f t="shared" si="6"/>
        <v>0.85399999999999998</v>
      </c>
      <c r="P123" s="722">
        <v>0.15192</v>
      </c>
      <c r="Q123" s="722">
        <f t="shared" si="7"/>
        <v>2.1268799999999999</v>
      </c>
      <c r="R123" s="722">
        <v>0</v>
      </c>
      <c r="S123" s="723">
        <f t="shared" si="8"/>
        <v>0</v>
      </c>
      <c r="T123" s="647"/>
      <c r="U123" s="647"/>
      <c r="AQ123" s="640" t="s">
        <v>2778</v>
      </c>
      <c r="AS123" s="640" t="s">
        <v>1642</v>
      </c>
      <c r="AT123" s="640" t="s">
        <v>1636</v>
      </c>
      <c r="AX123" s="626" t="s">
        <v>1638</v>
      </c>
      <c r="BD123" s="641" t="e">
        <f>IF(#REF!="základní",J123,0)</f>
        <v>#REF!</v>
      </c>
      <c r="BE123" s="641" t="e">
        <f>IF(#REF!="snížená",J123,0)</f>
        <v>#REF!</v>
      </c>
      <c r="BF123" s="641" t="e">
        <f>IF(#REF!="zákl. přenesená",J123,0)</f>
        <v>#REF!</v>
      </c>
      <c r="BG123" s="641" t="e">
        <f>IF(#REF!="sníž. přenesená",J123,0)</f>
        <v>#REF!</v>
      </c>
      <c r="BH123" s="641" t="e">
        <f>IF(#REF!="nulová",J123,0)</f>
        <v>#REF!</v>
      </c>
      <c r="BI123" s="626" t="s">
        <v>1636</v>
      </c>
      <c r="BJ123" s="641">
        <f t="shared" si="9"/>
        <v>0</v>
      </c>
      <c r="BK123" s="626" t="s">
        <v>2778</v>
      </c>
      <c r="BL123" s="640" t="s">
        <v>2807</v>
      </c>
    </row>
    <row r="124" spans="1:64" s="627" customFormat="1" ht="24">
      <c r="A124" s="647"/>
      <c r="B124" s="665"/>
      <c r="C124" s="681" t="s">
        <v>2806</v>
      </c>
      <c r="D124" s="681" t="s">
        <v>1653</v>
      </c>
      <c r="E124" s="682" t="s">
        <v>2805</v>
      </c>
      <c r="F124" s="683" t="s">
        <v>2804</v>
      </c>
      <c r="G124" s="684" t="s">
        <v>4</v>
      </c>
      <c r="H124" s="685">
        <v>0.378</v>
      </c>
      <c r="I124" s="69"/>
      <c r="J124" s="706">
        <f t="shared" si="5"/>
        <v>0</v>
      </c>
      <c r="K124" s="705" t="s">
        <v>3817</v>
      </c>
      <c r="L124" s="724"/>
      <c r="M124" s="725" t="s">
        <v>2114</v>
      </c>
      <c r="N124" s="722">
        <v>0</v>
      </c>
      <c r="O124" s="722">
        <f t="shared" si="6"/>
        <v>0</v>
      </c>
      <c r="P124" s="722">
        <v>0</v>
      </c>
      <c r="Q124" s="722">
        <f t="shared" si="7"/>
        <v>0</v>
      </c>
      <c r="R124" s="722">
        <v>0</v>
      </c>
      <c r="S124" s="723">
        <f t="shared" si="8"/>
        <v>0</v>
      </c>
      <c r="T124" s="647"/>
      <c r="U124" s="647"/>
      <c r="AQ124" s="640" t="s">
        <v>1656</v>
      </c>
      <c r="AS124" s="640" t="s">
        <v>1653</v>
      </c>
      <c r="AT124" s="640" t="s">
        <v>1636</v>
      </c>
      <c r="AX124" s="626" t="s">
        <v>1638</v>
      </c>
      <c r="BD124" s="641" t="e">
        <f>IF(#REF!="základní",J124,0)</f>
        <v>#REF!</v>
      </c>
      <c r="BE124" s="641" t="e">
        <f>IF(#REF!="snížená",J124,0)</f>
        <v>#REF!</v>
      </c>
      <c r="BF124" s="641" t="e">
        <f>IF(#REF!="zákl. přenesená",J124,0)</f>
        <v>#REF!</v>
      </c>
      <c r="BG124" s="641" t="e">
        <f>IF(#REF!="sníž. přenesená",J124,0)</f>
        <v>#REF!</v>
      </c>
      <c r="BH124" s="641" t="e">
        <f>IF(#REF!="nulová",J124,0)</f>
        <v>#REF!</v>
      </c>
      <c r="BI124" s="626" t="s">
        <v>1636</v>
      </c>
      <c r="BJ124" s="641">
        <f t="shared" si="9"/>
        <v>0</v>
      </c>
      <c r="BK124" s="626" t="s">
        <v>1647</v>
      </c>
      <c r="BL124" s="640" t="s">
        <v>2803</v>
      </c>
    </row>
    <row r="125" spans="1:64" s="627" customFormat="1" ht="24">
      <c r="A125" s="647"/>
      <c r="B125" s="665"/>
      <c r="C125" s="681" t="s">
        <v>2802</v>
      </c>
      <c r="D125" s="681" t="s">
        <v>1653</v>
      </c>
      <c r="E125" s="682" t="s">
        <v>2801</v>
      </c>
      <c r="F125" s="683" t="s">
        <v>2800</v>
      </c>
      <c r="G125" s="684" t="s">
        <v>4</v>
      </c>
      <c r="H125" s="685">
        <v>3.6120000000000001</v>
      </c>
      <c r="I125" s="69"/>
      <c r="J125" s="706">
        <f t="shared" si="5"/>
        <v>0</v>
      </c>
      <c r="K125" s="705" t="s">
        <v>3817</v>
      </c>
      <c r="L125" s="724"/>
      <c r="M125" s="725" t="s">
        <v>2114</v>
      </c>
      <c r="N125" s="722">
        <v>0</v>
      </c>
      <c r="O125" s="722">
        <f t="shared" si="6"/>
        <v>0</v>
      </c>
      <c r="P125" s="722">
        <v>0</v>
      </c>
      <c r="Q125" s="722">
        <f t="shared" si="7"/>
        <v>0</v>
      </c>
      <c r="R125" s="722">
        <v>0</v>
      </c>
      <c r="S125" s="723">
        <f t="shared" si="8"/>
        <v>0</v>
      </c>
      <c r="T125" s="647"/>
      <c r="U125" s="647"/>
      <c r="AQ125" s="640" t="s">
        <v>1656</v>
      </c>
      <c r="AS125" s="640" t="s">
        <v>1653</v>
      </c>
      <c r="AT125" s="640" t="s">
        <v>1636</v>
      </c>
      <c r="AX125" s="626" t="s">
        <v>1638</v>
      </c>
      <c r="BD125" s="641" t="e">
        <f>IF(#REF!="základní",J125,0)</f>
        <v>#REF!</v>
      </c>
      <c r="BE125" s="641" t="e">
        <f>IF(#REF!="snížená",J125,0)</f>
        <v>#REF!</v>
      </c>
      <c r="BF125" s="641" t="e">
        <f>IF(#REF!="zákl. přenesená",J125,0)</f>
        <v>#REF!</v>
      </c>
      <c r="BG125" s="641" t="e">
        <f>IF(#REF!="sníž. přenesená",J125,0)</f>
        <v>#REF!</v>
      </c>
      <c r="BH125" s="641" t="e">
        <f>IF(#REF!="nulová",J125,0)</f>
        <v>#REF!</v>
      </c>
      <c r="BI125" s="626" t="s">
        <v>1636</v>
      </c>
      <c r="BJ125" s="641">
        <f t="shared" si="9"/>
        <v>0</v>
      </c>
      <c r="BK125" s="626" t="s">
        <v>1647</v>
      </c>
      <c r="BL125" s="640" t="s">
        <v>2799</v>
      </c>
    </row>
    <row r="126" spans="1:64" s="627" customFormat="1" ht="24">
      <c r="A126" s="647"/>
      <c r="B126" s="665"/>
      <c r="C126" s="681" t="s">
        <v>2798</v>
      </c>
      <c r="D126" s="681" t="s">
        <v>1653</v>
      </c>
      <c r="E126" s="682" t="s">
        <v>2797</v>
      </c>
      <c r="F126" s="683" t="s">
        <v>2796</v>
      </c>
      <c r="G126" s="684" t="s">
        <v>4</v>
      </c>
      <c r="H126" s="685">
        <v>2.8000000000000001E-2</v>
      </c>
      <c r="I126" s="69"/>
      <c r="J126" s="706">
        <f t="shared" si="5"/>
        <v>0</v>
      </c>
      <c r="K126" s="705" t="s">
        <v>3817</v>
      </c>
      <c r="L126" s="724"/>
      <c r="M126" s="725" t="s">
        <v>2114</v>
      </c>
      <c r="N126" s="722">
        <v>0</v>
      </c>
      <c r="O126" s="722">
        <f t="shared" si="6"/>
        <v>0</v>
      </c>
      <c r="P126" s="722">
        <v>0</v>
      </c>
      <c r="Q126" s="722">
        <f t="shared" si="7"/>
        <v>0</v>
      </c>
      <c r="R126" s="722">
        <v>0</v>
      </c>
      <c r="S126" s="723">
        <f t="shared" si="8"/>
        <v>0</v>
      </c>
      <c r="T126" s="647"/>
      <c r="U126" s="647"/>
      <c r="AQ126" s="640" t="s">
        <v>1656</v>
      </c>
      <c r="AS126" s="640" t="s">
        <v>1653</v>
      </c>
      <c r="AT126" s="640" t="s">
        <v>1636</v>
      </c>
      <c r="AX126" s="626" t="s">
        <v>1638</v>
      </c>
      <c r="BD126" s="641" t="e">
        <f>IF(#REF!="základní",J126,0)</f>
        <v>#REF!</v>
      </c>
      <c r="BE126" s="641" t="e">
        <f>IF(#REF!="snížená",J126,0)</f>
        <v>#REF!</v>
      </c>
      <c r="BF126" s="641" t="e">
        <f>IF(#REF!="zákl. přenesená",J126,0)</f>
        <v>#REF!</v>
      </c>
      <c r="BG126" s="641" t="e">
        <f>IF(#REF!="sníž. přenesená",J126,0)</f>
        <v>#REF!</v>
      </c>
      <c r="BH126" s="641" t="e">
        <f>IF(#REF!="nulová",J126,0)</f>
        <v>#REF!</v>
      </c>
      <c r="BI126" s="626" t="s">
        <v>1636</v>
      </c>
      <c r="BJ126" s="641">
        <f t="shared" si="9"/>
        <v>0</v>
      </c>
      <c r="BK126" s="626" t="s">
        <v>1647</v>
      </c>
      <c r="BL126" s="640" t="s">
        <v>2795</v>
      </c>
    </row>
    <row r="127" spans="1:64" s="627" customFormat="1" ht="24">
      <c r="A127" s="647"/>
      <c r="B127" s="665"/>
      <c r="C127" s="681" t="s">
        <v>2794</v>
      </c>
      <c r="D127" s="681" t="s">
        <v>1653</v>
      </c>
      <c r="E127" s="682" t="s">
        <v>2793</v>
      </c>
      <c r="F127" s="683" t="s">
        <v>2792</v>
      </c>
      <c r="G127" s="684" t="s">
        <v>4</v>
      </c>
      <c r="H127" s="685">
        <v>1.33</v>
      </c>
      <c r="I127" s="69"/>
      <c r="J127" s="706">
        <f t="shared" si="5"/>
        <v>0</v>
      </c>
      <c r="K127" s="705" t="s">
        <v>3817</v>
      </c>
      <c r="L127" s="724"/>
      <c r="M127" s="725" t="s">
        <v>2114</v>
      </c>
      <c r="N127" s="722">
        <v>0</v>
      </c>
      <c r="O127" s="722">
        <f t="shared" si="6"/>
        <v>0</v>
      </c>
      <c r="P127" s="722">
        <v>0</v>
      </c>
      <c r="Q127" s="722">
        <f t="shared" si="7"/>
        <v>0</v>
      </c>
      <c r="R127" s="722">
        <v>0</v>
      </c>
      <c r="S127" s="723">
        <f t="shared" si="8"/>
        <v>0</v>
      </c>
      <c r="T127" s="647"/>
      <c r="U127" s="647"/>
      <c r="AQ127" s="640" t="s">
        <v>1656</v>
      </c>
      <c r="AS127" s="640" t="s">
        <v>1653</v>
      </c>
      <c r="AT127" s="640" t="s">
        <v>1636</v>
      </c>
      <c r="AX127" s="626" t="s">
        <v>1638</v>
      </c>
      <c r="BD127" s="641" t="e">
        <f>IF(#REF!="základní",J127,0)</f>
        <v>#REF!</v>
      </c>
      <c r="BE127" s="641" t="e">
        <f>IF(#REF!="snížená",J127,0)</f>
        <v>#REF!</v>
      </c>
      <c r="BF127" s="641" t="e">
        <f>IF(#REF!="zákl. přenesená",J127,0)</f>
        <v>#REF!</v>
      </c>
      <c r="BG127" s="641" t="e">
        <f>IF(#REF!="sníž. přenesená",J127,0)</f>
        <v>#REF!</v>
      </c>
      <c r="BH127" s="641" t="e">
        <f>IF(#REF!="nulová",J127,0)</f>
        <v>#REF!</v>
      </c>
      <c r="BI127" s="626" t="s">
        <v>1636</v>
      </c>
      <c r="BJ127" s="641">
        <f t="shared" si="9"/>
        <v>0</v>
      </c>
      <c r="BK127" s="626" t="s">
        <v>1647</v>
      </c>
      <c r="BL127" s="640" t="s">
        <v>2791</v>
      </c>
    </row>
    <row r="128" spans="1:64" s="627" customFormat="1" ht="24">
      <c r="A128" s="647"/>
      <c r="B128" s="665"/>
      <c r="C128" s="681" t="s">
        <v>2790</v>
      </c>
      <c r="D128" s="681" t="s">
        <v>1653</v>
      </c>
      <c r="E128" s="682" t="s">
        <v>2789</v>
      </c>
      <c r="F128" s="683" t="s">
        <v>2788</v>
      </c>
      <c r="G128" s="684" t="s">
        <v>4</v>
      </c>
      <c r="H128" s="685">
        <v>1.33</v>
      </c>
      <c r="I128" s="69"/>
      <c r="J128" s="706">
        <f t="shared" si="5"/>
        <v>0</v>
      </c>
      <c r="K128" s="705" t="s">
        <v>3817</v>
      </c>
      <c r="L128" s="724"/>
      <c r="M128" s="725" t="s">
        <v>2114</v>
      </c>
      <c r="N128" s="722">
        <v>0</v>
      </c>
      <c r="O128" s="722">
        <f t="shared" si="6"/>
        <v>0</v>
      </c>
      <c r="P128" s="722">
        <v>0</v>
      </c>
      <c r="Q128" s="722">
        <f t="shared" si="7"/>
        <v>0</v>
      </c>
      <c r="R128" s="722">
        <v>0</v>
      </c>
      <c r="S128" s="723">
        <f t="shared" si="8"/>
        <v>0</v>
      </c>
      <c r="T128" s="647"/>
      <c r="U128" s="647"/>
      <c r="AQ128" s="640" t="s">
        <v>1656</v>
      </c>
      <c r="AS128" s="640" t="s">
        <v>1653</v>
      </c>
      <c r="AT128" s="640" t="s">
        <v>1636</v>
      </c>
      <c r="AX128" s="626" t="s">
        <v>1638</v>
      </c>
      <c r="BD128" s="641" t="e">
        <f>IF(#REF!="základní",J128,0)</f>
        <v>#REF!</v>
      </c>
      <c r="BE128" s="641" t="e">
        <f>IF(#REF!="snížená",J128,0)</f>
        <v>#REF!</v>
      </c>
      <c r="BF128" s="641" t="e">
        <f>IF(#REF!="zákl. přenesená",J128,0)</f>
        <v>#REF!</v>
      </c>
      <c r="BG128" s="641" t="e">
        <f>IF(#REF!="sníž. přenesená",J128,0)</f>
        <v>#REF!</v>
      </c>
      <c r="BH128" s="641" t="e">
        <f>IF(#REF!="nulová",J128,0)</f>
        <v>#REF!</v>
      </c>
      <c r="BI128" s="626" t="s">
        <v>1636</v>
      </c>
      <c r="BJ128" s="641">
        <f t="shared" si="9"/>
        <v>0</v>
      </c>
      <c r="BK128" s="626" t="s">
        <v>1647</v>
      </c>
      <c r="BL128" s="640" t="s">
        <v>2787</v>
      </c>
    </row>
    <row r="129" spans="1:64" s="627" customFormat="1" ht="24">
      <c r="A129" s="647"/>
      <c r="B129" s="665"/>
      <c r="C129" s="681" t="s">
        <v>2786</v>
      </c>
      <c r="D129" s="681" t="s">
        <v>1653</v>
      </c>
      <c r="E129" s="682" t="s">
        <v>2785</v>
      </c>
      <c r="F129" s="683" t="s">
        <v>2784</v>
      </c>
      <c r="G129" s="684" t="s">
        <v>4</v>
      </c>
      <c r="H129" s="685">
        <v>1.8620000000000001</v>
      </c>
      <c r="I129" s="69"/>
      <c r="J129" s="706">
        <f t="shared" si="5"/>
        <v>0</v>
      </c>
      <c r="K129" s="705" t="s">
        <v>3817</v>
      </c>
      <c r="L129" s="724"/>
      <c r="M129" s="725" t="s">
        <v>2114</v>
      </c>
      <c r="N129" s="722">
        <v>0</v>
      </c>
      <c r="O129" s="722">
        <f t="shared" si="6"/>
        <v>0</v>
      </c>
      <c r="P129" s="722">
        <v>0</v>
      </c>
      <c r="Q129" s="722">
        <f t="shared" si="7"/>
        <v>0</v>
      </c>
      <c r="R129" s="722">
        <v>0</v>
      </c>
      <c r="S129" s="723">
        <f t="shared" si="8"/>
        <v>0</v>
      </c>
      <c r="T129" s="647"/>
      <c r="U129" s="647"/>
      <c r="AQ129" s="640" t="s">
        <v>1656</v>
      </c>
      <c r="AS129" s="640" t="s">
        <v>1653</v>
      </c>
      <c r="AT129" s="640" t="s">
        <v>1636</v>
      </c>
      <c r="AX129" s="626" t="s">
        <v>1638</v>
      </c>
      <c r="BD129" s="641" t="e">
        <f>IF(#REF!="základní",J129,0)</f>
        <v>#REF!</v>
      </c>
      <c r="BE129" s="641" t="e">
        <f>IF(#REF!="snížená",J129,0)</f>
        <v>#REF!</v>
      </c>
      <c r="BF129" s="641" t="e">
        <f>IF(#REF!="zákl. přenesená",J129,0)</f>
        <v>#REF!</v>
      </c>
      <c r="BG129" s="641" t="e">
        <f>IF(#REF!="sníž. přenesená",J129,0)</f>
        <v>#REF!</v>
      </c>
      <c r="BH129" s="641" t="e">
        <f>IF(#REF!="nulová",J129,0)</f>
        <v>#REF!</v>
      </c>
      <c r="BI129" s="626" t="s">
        <v>1636</v>
      </c>
      <c r="BJ129" s="641">
        <f t="shared" si="9"/>
        <v>0</v>
      </c>
      <c r="BK129" s="626" t="s">
        <v>1647</v>
      </c>
      <c r="BL129" s="640" t="s">
        <v>2783</v>
      </c>
    </row>
    <row r="130" spans="1:64" s="627" customFormat="1" ht="24">
      <c r="A130" s="647"/>
      <c r="B130" s="665"/>
      <c r="C130" s="681" t="s">
        <v>2782</v>
      </c>
      <c r="D130" s="681" t="s">
        <v>1653</v>
      </c>
      <c r="E130" s="682" t="s">
        <v>2781</v>
      </c>
      <c r="F130" s="683" t="s">
        <v>2780</v>
      </c>
      <c r="G130" s="684" t="s">
        <v>4</v>
      </c>
      <c r="H130" s="685">
        <v>0.79800000000000004</v>
      </c>
      <c r="I130" s="69"/>
      <c r="J130" s="706">
        <f t="shared" si="5"/>
        <v>0</v>
      </c>
      <c r="K130" s="705" t="s">
        <v>3817</v>
      </c>
      <c r="L130" s="724"/>
      <c r="M130" s="725" t="s">
        <v>2114</v>
      </c>
      <c r="N130" s="722">
        <v>0</v>
      </c>
      <c r="O130" s="722">
        <f t="shared" si="6"/>
        <v>0</v>
      </c>
      <c r="P130" s="722">
        <v>0</v>
      </c>
      <c r="Q130" s="722">
        <f t="shared" si="7"/>
        <v>0</v>
      </c>
      <c r="R130" s="722">
        <v>0</v>
      </c>
      <c r="S130" s="723">
        <f t="shared" si="8"/>
        <v>0</v>
      </c>
      <c r="T130" s="647"/>
      <c r="U130" s="647"/>
      <c r="AQ130" s="640" t="s">
        <v>1656</v>
      </c>
      <c r="AS130" s="640" t="s">
        <v>1653</v>
      </c>
      <c r="AT130" s="640" t="s">
        <v>1636</v>
      </c>
      <c r="AX130" s="626" t="s">
        <v>1638</v>
      </c>
      <c r="BD130" s="641" t="e">
        <f>IF(#REF!="základní",J130,0)</f>
        <v>#REF!</v>
      </c>
      <c r="BE130" s="641" t="e">
        <f>IF(#REF!="snížená",J130,0)</f>
        <v>#REF!</v>
      </c>
      <c r="BF130" s="641" t="e">
        <f>IF(#REF!="zákl. přenesená",J130,0)</f>
        <v>#REF!</v>
      </c>
      <c r="BG130" s="641" t="e">
        <f>IF(#REF!="sníž. přenesená",J130,0)</f>
        <v>#REF!</v>
      </c>
      <c r="BH130" s="641" t="e">
        <f>IF(#REF!="nulová",J130,0)</f>
        <v>#REF!</v>
      </c>
      <c r="BI130" s="626" t="s">
        <v>1636</v>
      </c>
      <c r="BJ130" s="641">
        <f t="shared" si="9"/>
        <v>0</v>
      </c>
      <c r="BK130" s="626" t="s">
        <v>1647</v>
      </c>
      <c r="BL130" s="640" t="s">
        <v>2779</v>
      </c>
    </row>
    <row r="131" spans="1:64" s="627" customFormat="1" ht="24">
      <c r="A131" s="647"/>
      <c r="B131" s="665"/>
      <c r="C131" s="681" t="s">
        <v>2778</v>
      </c>
      <c r="D131" s="681" t="s">
        <v>1653</v>
      </c>
      <c r="E131" s="682" t="s">
        <v>2777</v>
      </c>
      <c r="F131" s="683" t="s">
        <v>3828</v>
      </c>
      <c r="G131" s="684" t="s">
        <v>2769</v>
      </c>
      <c r="H131" s="685">
        <v>8.4000000000000005E-2</v>
      </c>
      <c r="I131" s="69"/>
      <c r="J131" s="706">
        <f t="shared" si="5"/>
        <v>0</v>
      </c>
      <c r="K131" s="705" t="s">
        <v>3817</v>
      </c>
      <c r="L131" s="724"/>
      <c r="M131" s="725" t="s">
        <v>2114</v>
      </c>
      <c r="N131" s="722">
        <v>0</v>
      </c>
      <c r="O131" s="722">
        <f t="shared" si="6"/>
        <v>0</v>
      </c>
      <c r="P131" s="722">
        <v>0</v>
      </c>
      <c r="Q131" s="722">
        <f t="shared" si="7"/>
        <v>0</v>
      </c>
      <c r="R131" s="722">
        <v>0</v>
      </c>
      <c r="S131" s="723">
        <f t="shared" si="8"/>
        <v>0</v>
      </c>
      <c r="T131" s="647"/>
      <c r="U131" s="647"/>
      <c r="AQ131" s="640" t="s">
        <v>1656</v>
      </c>
      <c r="AS131" s="640" t="s">
        <v>1653</v>
      </c>
      <c r="AT131" s="640" t="s">
        <v>1636</v>
      </c>
      <c r="AX131" s="626" t="s">
        <v>1638</v>
      </c>
      <c r="BD131" s="641" t="e">
        <f>IF(#REF!="základní",J131,0)</f>
        <v>#REF!</v>
      </c>
      <c r="BE131" s="641" t="e">
        <f>IF(#REF!="snížená",J131,0)</f>
        <v>#REF!</v>
      </c>
      <c r="BF131" s="641" t="e">
        <f>IF(#REF!="zákl. přenesená",J131,0)</f>
        <v>#REF!</v>
      </c>
      <c r="BG131" s="641" t="e">
        <f>IF(#REF!="sníž. přenesená",J131,0)</f>
        <v>#REF!</v>
      </c>
      <c r="BH131" s="641" t="e">
        <f>IF(#REF!="nulová",J131,0)</f>
        <v>#REF!</v>
      </c>
      <c r="BI131" s="626" t="s">
        <v>1636</v>
      </c>
      <c r="BJ131" s="641">
        <f t="shared" si="9"/>
        <v>0</v>
      </c>
      <c r="BK131" s="626" t="s">
        <v>1647</v>
      </c>
      <c r="BL131" s="640" t="s">
        <v>2776</v>
      </c>
    </row>
    <row r="132" spans="1:64" s="627" customFormat="1" ht="24">
      <c r="A132" s="647"/>
      <c r="B132" s="665"/>
      <c r="C132" s="681" t="s">
        <v>2775</v>
      </c>
      <c r="D132" s="681" t="s">
        <v>1653</v>
      </c>
      <c r="E132" s="682" t="s">
        <v>2774</v>
      </c>
      <c r="F132" s="683" t="s">
        <v>3829</v>
      </c>
      <c r="G132" s="684" t="s">
        <v>2769</v>
      </c>
      <c r="H132" s="685">
        <v>29.4</v>
      </c>
      <c r="I132" s="69"/>
      <c r="J132" s="706">
        <f t="shared" si="5"/>
        <v>0</v>
      </c>
      <c r="K132" s="705" t="s">
        <v>3817</v>
      </c>
      <c r="L132" s="724"/>
      <c r="M132" s="725" t="s">
        <v>2114</v>
      </c>
      <c r="N132" s="722">
        <v>0</v>
      </c>
      <c r="O132" s="722">
        <f t="shared" si="6"/>
        <v>0</v>
      </c>
      <c r="P132" s="722">
        <v>0</v>
      </c>
      <c r="Q132" s="722">
        <f t="shared" si="7"/>
        <v>0</v>
      </c>
      <c r="R132" s="722">
        <v>0</v>
      </c>
      <c r="S132" s="723">
        <f t="shared" si="8"/>
        <v>0</v>
      </c>
      <c r="T132" s="647"/>
      <c r="U132" s="647"/>
      <c r="AQ132" s="640" t="s">
        <v>1656</v>
      </c>
      <c r="AS132" s="640" t="s">
        <v>1653</v>
      </c>
      <c r="AT132" s="640" t="s">
        <v>1636</v>
      </c>
      <c r="AX132" s="626" t="s">
        <v>1638</v>
      </c>
      <c r="BD132" s="641" t="e">
        <f>IF(#REF!="základní",J132,0)</f>
        <v>#REF!</v>
      </c>
      <c r="BE132" s="641" t="e">
        <f>IF(#REF!="snížená",J132,0)</f>
        <v>#REF!</v>
      </c>
      <c r="BF132" s="641" t="e">
        <f>IF(#REF!="zákl. přenesená",J132,0)</f>
        <v>#REF!</v>
      </c>
      <c r="BG132" s="641" t="e">
        <f>IF(#REF!="sníž. přenesená",J132,0)</f>
        <v>#REF!</v>
      </c>
      <c r="BH132" s="641" t="e">
        <f>IF(#REF!="nulová",J132,0)</f>
        <v>#REF!</v>
      </c>
      <c r="BI132" s="626" t="s">
        <v>1636</v>
      </c>
      <c r="BJ132" s="641">
        <f t="shared" si="9"/>
        <v>0</v>
      </c>
      <c r="BK132" s="626" t="s">
        <v>1647</v>
      </c>
      <c r="BL132" s="640" t="s">
        <v>2773</v>
      </c>
    </row>
    <row r="133" spans="1:64" s="627" customFormat="1" ht="24">
      <c r="A133" s="647"/>
      <c r="B133" s="665"/>
      <c r="C133" s="681" t="s">
        <v>2772</v>
      </c>
      <c r="D133" s="681" t="s">
        <v>1653</v>
      </c>
      <c r="E133" s="682" t="s">
        <v>2771</v>
      </c>
      <c r="F133" s="683" t="s">
        <v>2770</v>
      </c>
      <c r="G133" s="684" t="s">
        <v>2769</v>
      </c>
      <c r="H133" s="685">
        <v>1.4E-2</v>
      </c>
      <c r="I133" s="69"/>
      <c r="J133" s="706">
        <f t="shared" si="5"/>
        <v>0</v>
      </c>
      <c r="K133" s="705" t="s">
        <v>3817</v>
      </c>
      <c r="L133" s="724"/>
      <c r="M133" s="725" t="s">
        <v>2114</v>
      </c>
      <c r="N133" s="722">
        <v>0</v>
      </c>
      <c r="O133" s="722">
        <f t="shared" si="6"/>
        <v>0</v>
      </c>
      <c r="P133" s="722">
        <v>0</v>
      </c>
      <c r="Q133" s="722">
        <f t="shared" si="7"/>
        <v>0</v>
      </c>
      <c r="R133" s="722">
        <v>0</v>
      </c>
      <c r="S133" s="723">
        <f t="shared" si="8"/>
        <v>0</v>
      </c>
      <c r="T133" s="647"/>
      <c r="U133" s="647"/>
      <c r="AQ133" s="640" t="s">
        <v>1656</v>
      </c>
      <c r="AS133" s="640" t="s">
        <v>1653</v>
      </c>
      <c r="AT133" s="640" t="s">
        <v>1636</v>
      </c>
      <c r="AX133" s="626" t="s">
        <v>1638</v>
      </c>
      <c r="BD133" s="641" t="e">
        <f>IF(#REF!="základní",J133,0)</f>
        <v>#REF!</v>
      </c>
      <c r="BE133" s="641" t="e">
        <f>IF(#REF!="snížená",J133,0)</f>
        <v>#REF!</v>
      </c>
      <c r="BF133" s="641" t="e">
        <f>IF(#REF!="zákl. přenesená",J133,0)</f>
        <v>#REF!</v>
      </c>
      <c r="BG133" s="641" t="e">
        <f>IF(#REF!="sníž. přenesená",J133,0)</f>
        <v>#REF!</v>
      </c>
      <c r="BH133" s="641" t="e">
        <f>IF(#REF!="nulová",J133,0)</f>
        <v>#REF!</v>
      </c>
      <c r="BI133" s="626" t="s">
        <v>1636</v>
      </c>
      <c r="BJ133" s="641">
        <f t="shared" si="9"/>
        <v>0</v>
      </c>
      <c r="BK133" s="626" t="s">
        <v>1647</v>
      </c>
      <c r="BL133" s="640" t="s">
        <v>2768</v>
      </c>
    </row>
    <row r="134" spans="1:64" s="634" customFormat="1" ht="15">
      <c r="A134" s="671"/>
      <c r="B134" s="672"/>
      <c r="C134" s="671"/>
      <c r="D134" s="673" t="s">
        <v>1633</v>
      </c>
      <c r="E134" s="674" t="s">
        <v>2397</v>
      </c>
      <c r="F134" s="674" t="s">
        <v>2767</v>
      </c>
      <c r="G134" s="671"/>
      <c r="H134" s="671"/>
      <c r="J134" s="701">
        <f>BJ134</f>
        <v>0</v>
      </c>
      <c r="K134" s="702"/>
      <c r="L134" s="671"/>
      <c r="M134" s="718"/>
      <c r="N134" s="671"/>
      <c r="O134" s="719">
        <f>O135</f>
        <v>25</v>
      </c>
      <c r="P134" s="671"/>
      <c r="Q134" s="719">
        <f>Q135</f>
        <v>0</v>
      </c>
      <c r="R134" s="671"/>
      <c r="S134" s="720">
        <f>S135</f>
        <v>0</v>
      </c>
      <c r="T134" s="671"/>
      <c r="U134" s="671"/>
      <c r="AQ134" s="635" t="s">
        <v>2031</v>
      </c>
      <c r="AS134" s="637" t="s">
        <v>1633</v>
      </c>
      <c r="AT134" s="637" t="s">
        <v>1637</v>
      </c>
      <c r="AX134" s="635" t="s">
        <v>1638</v>
      </c>
      <c r="BJ134" s="638">
        <f>BJ135</f>
        <v>0</v>
      </c>
    </row>
    <row r="135" spans="1:64" s="634" customFormat="1" ht="12.75">
      <c r="A135" s="671"/>
      <c r="B135" s="672"/>
      <c r="C135" s="671"/>
      <c r="D135" s="673" t="s">
        <v>1633</v>
      </c>
      <c r="E135" s="675" t="s">
        <v>2766</v>
      </c>
      <c r="F135" s="675" t="s">
        <v>2765</v>
      </c>
      <c r="G135" s="671"/>
      <c r="H135" s="671"/>
      <c r="J135" s="703">
        <f>BJ135</f>
        <v>0</v>
      </c>
      <c r="K135" s="702"/>
      <c r="L135" s="671"/>
      <c r="M135" s="718"/>
      <c r="N135" s="671"/>
      <c r="O135" s="719">
        <f>O136</f>
        <v>25</v>
      </c>
      <c r="P135" s="671"/>
      <c r="Q135" s="719">
        <f>Q136</f>
        <v>0</v>
      </c>
      <c r="R135" s="671"/>
      <c r="S135" s="720">
        <f>S136</f>
        <v>0</v>
      </c>
      <c r="T135" s="671"/>
      <c r="U135" s="671"/>
      <c r="AQ135" s="635" t="s">
        <v>2031</v>
      </c>
      <c r="AS135" s="637" t="s">
        <v>1633</v>
      </c>
      <c r="AT135" s="637" t="s">
        <v>1641</v>
      </c>
      <c r="AX135" s="635" t="s">
        <v>1638</v>
      </c>
      <c r="BJ135" s="638">
        <f>BJ136</f>
        <v>0</v>
      </c>
    </row>
    <row r="136" spans="1:64" s="627" customFormat="1" ht="12">
      <c r="A136" s="647"/>
      <c r="B136" s="665"/>
      <c r="C136" s="676" t="s">
        <v>2764</v>
      </c>
      <c r="D136" s="676" t="s">
        <v>1642</v>
      </c>
      <c r="E136" s="677" t="s">
        <v>2763</v>
      </c>
      <c r="F136" s="678" t="s">
        <v>2762</v>
      </c>
      <c r="G136" s="679" t="s">
        <v>16</v>
      </c>
      <c r="H136" s="680">
        <v>25</v>
      </c>
      <c r="I136" s="68"/>
      <c r="J136" s="704">
        <f>ROUND(I136*H136,2)</f>
        <v>0</v>
      </c>
      <c r="K136" s="705" t="s">
        <v>3817</v>
      </c>
      <c r="L136" s="647"/>
      <c r="M136" s="726" t="s">
        <v>2114</v>
      </c>
      <c r="N136" s="727">
        <v>1</v>
      </c>
      <c r="O136" s="727">
        <f>N136*H136</f>
        <v>25</v>
      </c>
      <c r="P136" s="727">
        <v>0</v>
      </c>
      <c r="Q136" s="727">
        <f>P136*H136</f>
        <v>0</v>
      </c>
      <c r="R136" s="727">
        <v>0</v>
      </c>
      <c r="S136" s="728">
        <f>R136*H136</f>
        <v>0</v>
      </c>
      <c r="T136" s="647"/>
      <c r="U136" s="647"/>
      <c r="AQ136" s="640" t="s">
        <v>2761</v>
      </c>
      <c r="AS136" s="640" t="s">
        <v>1642</v>
      </c>
      <c r="AT136" s="640" t="s">
        <v>1636</v>
      </c>
      <c r="AX136" s="626" t="s">
        <v>1638</v>
      </c>
      <c r="BD136" s="641" t="e">
        <f>IF(#REF!="základní",J136,0)</f>
        <v>#REF!</v>
      </c>
      <c r="BE136" s="641" t="e">
        <f>IF(#REF!="snížená",J136,0)</f>
        <v>#REF!</v>
      </c>
      <c r="BF136" s="641" t="e">
        <f>IF(#REF!="zákl. přenesená",J136,0)</f>
        <v>#REF!</v>
      </c>
      <c r="BG136" s="641" t="e">
        <f>IF(#REF!="sníž. přenesená",J136,0)</f>
        <v>#REF!</v>
      </c>
      <c r="BH136" s="641" t="e">
        <f>IF(#REF!="nulová",J136,0)</f>
        <v>#REF!</v>
      </c>
      <c r="BI136" s="626" t="s">
        <v>1636</v>
      </c>
      <c r="BJ136" s="641">
        <f>ROUND(I136*H136,2)</f>
        <v>0</v>
      </c>
      <c r="BK136" s="626" t="s">
        <v>2761</v>
      </c>
      <c r="BL136" s="640" t="s">
        <v>2760</v>
      </c>
    </row>
    <row r="137" spans="1:64" s="627" customFormat="1">
      <c r="A137" s="647"/>
      <c r="B137" s="686"/>
      <c r="C137" s="687"/>
      <c r="D137" s="687"/>
      <c r="E137" s="687"/>
      <c r="F137" s="687"/>
      <c r="G137" s="687"/>
      <c r="H137" s="687"/>
      <c r="I137" s="645"/>
      <c r="J137" s="687"/>
      <c r="K137" s="708"/>
      <c r="L137" s="647"/>
      <c r="M137" s="647"/>
      <c r="N137" s="647"/>
      <c r="O137" s="647"/>
      <c r="P137" s="647"/>
      <c r="Q137" s="647"/>
      <c r="R137" s="647"/>
      <c r="S137" s="647"/>
      <c r="T137" s="647"/>
      <c r="U137" s="647"/>
    </row>
  </sheetData>
  <sheetProtection algorithmName="SHA-512" hashValue="OUrQw2GEcPYrMH1X7pq7XqTlAHPOd5x1aZRaoMT31qLIzxSI9MsHeykKGGXGKWrmpmaMTeT+FKP8LHDLMLYHWQ==" saltValue="GZrFizxr/wagJYViA0xb4g==" spinCount="100000" sheet="1" objects="1" scenarios="1" selectLockedCells="1"/>
  <autoFilter ref="C43:K136"/>
  <pageMargins left="0.44" right="0.24" top="0.92" bottom="0.39" header="0" footer="0"/>
  <pageSetup paperSize="9" fitToHeight="100" orientation="landscape" blackAndWhite="1" r:id="rId1"/>
  <headerFooter>
    <oddFooter>&amp;L&amp;8&amp;F    &amp;A&amp;R&amp;8&amp;D
&amp;P z &amp;N</oddFooter>
  </headerFooter>
  <rowBreaks count="1" manualBreakCount="1">
    <brk id="38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BD281"/>
  <sheetViews>
    <sheetView showGridLines="0" topLeftCell="A85" workbookViewId="0">
      <selection activeCell="I102" sqref="I102"/>
    </sheetView>
  </sheetViews>
  <sheetFormatPr defaultRowHeight="11.25"/>
  <cols>
    <col min="1" max="1" width="7.140625" style="646" customWidth="1"/>
    <col min="2" max="2" width="1.42578125" style="646" customWidth="1"/>
    <col min="3" max="3" width="5.140625" style="646" customWidth="1"/>
    <col min="4" max="4" width="3.7109375" style="646" customWidth="1"/>
    <col min="5" max="5" width="14.7109375" style="646" customWidth="1"/>
    <col min="6" max="6" width="43.5703125" style="646" customWidth="1"/>
    <col min="7" max="7" width="6" style="646" customWidth="1"/>
    <col min="8" max="8" width="9.85546875" style="646" customWidth="1"/>
    <col min="9" max="9" width="17.28515625" style="625" customWidth="1"/>
    <col min="10" max="10" width="17.5703125" style="646" customWidth="1"/>
    <col min="11" max="11" width="13.140625" style="646" customWidth="1"/>
    <col min="12" max="12" width="1.42578125" style="625" customWidth="1"/>
    <col min="13" max="13" width="9.28515625" style="625" hidden="1" customWidth="1"/>
    <col min="14" max="14" width="14" style="625" customWidth="1"/>
    <col min="15" max="15" width="10.5703125" style="625" customWidth="1"/>
    <col min="16" max="16" width="12.85546875" style="625" customWidth="1"/>
    <col min="17" max="17" width="9.42578125" style="625" customWidth="1"/>
    <col min="18" max="18" width="12.85546875" style="625" customWidth="1"/>
    <col min="19" max="19" width="14" style="625" customWidth="1"/>
    <col min="20" max="20" width="9.42578125" style="625" customWidth="1"/>
    <col min="21" max="21" width="12.85546875" style="625" customWidth="1"/>
    <col min="22" max="22" width="14" style="625" customWidth="1"/>
    <col min="23" max="16384" width="9.140625" style="625"/>
  </cols>
  <sheetData>
    <row r="1" spans="1:38" ht="20.25" customHeight="1">
      <c r="C1" s="79" t="s">
        <v>3826</v>
      </c>
      <c r="I1" s="646"/>
    </row>
    <row r="2" spans="1:38" ht="20.25" customHeight="1">
      <c r="C2" s="79" t="s">
        <v>2565</v>
      </c>
      <c r="I2" s="646"/>
      <c r="L2" s="767" t="s">
        <v>1606</v>
      </c>
      <c r="M2" s="768"/>
      <c r="AK2" s="626" t="s">
        <v>3570</v>
      </c>
    </row>
    <row r="3" spans="1:38" ht="20.25">
      <c r="C3" s="79" t="s">
        <v>3569</v>
      </c>
      <c r="I3" s="646"/>
    </row>
    <row r="4" spans="1:38">
      <c r="I4" s="646"/>
    </row>
    <row r="5" spans="1:38">
      <c r="I5" s="646"/>
    </row>
    <row r="6" spans="1:38" s="627" customFormat="1" ht="6.95" customHeight="1">
      <c r="A6" s="647"/>
      <c r="B6" s="663"/>
      <c r="C6" s="664"/>
      <c r="D6" s="664"/>
      <c r="E6" s="664"/>
      <c r="F6" s="664"/>
      <c r="G6" s="664"/>
      <c r="H6" s="664"/>
      <c r="I6" s="664"/>
      <c r="J6" s="664"/>
      <c r="K6" s="731"/>
    </row>
    <row r="7" spans="1:38" s="627" customFormat="1" ht="24.95" customHeight="1">
      <c r="A7" s="647"/>
      <c r="B7" s="665"/>
      <c r="C7" s="651" t="s">
        <v>1609</v>
      </c>
      <c r="D7" s="647"/>
      <c r="E7" s="647"/>
      <c r="F7" s="647"/>
      <c r="G7" s="647"/>
      <c r="H7" s="647"/>
      <c r="I7" s="647"/>
      <c r="J7" s="647"/>
      <c r="K7" s="732"/>
    </row>
    <row r="8" spans="1:38" s="627" customFormat="1" ht="6.95" customHeight="1">
      <c r="A8" s="647"/>
      <c r="B8" s="665"/>
      <c r="C8" s="647"/>
      <c r="D8" s="647"/>
      <c r="E8" s="647"/>
      <c r="F8" s="647"/>
      <c r="G8" s="647"/>
      <c r="H8" s="647"/>
      <c r="I8" s="647"/>
      <c r="J8" s="647"/>
      <c r="K8" s="732"/>
    </row>
    <row r="9" spans="1:38" s="627" customFormat="1" ht="22.9" customHeight="1">
      <c r="A9" s="647"/>
      <c r="B9" s="665"/>
      <c r="C9" s="652" t="s">
        <v>1610</v>
      </c>
      <c r="D9" s="647"/>
      <c r="E9" s="647"/>
      <c r="F9" s="647"/>
      <c r="G9" s="647"/>
      <c r="H9" s="647"/>
      <c r="I9" s="647"/>
      <c r="J9" s="691">
        <f>J76</f>
        <v>0</v>
      </c>
      <c r="K9" s="732"/>
      <c r="AL9" s="626" t="s">
        <v>1611</v>
      </c>
    </row>
    <row r="10" spans="1:38" s="628" customFormat="1" ht="24.95" customHeight="1">
      <c r="A10" s="653"/>
      <c r="B10" s="729"/>
      <c r="C10" s="653"/>
      <c r="D10" s="655" t="s">
        <v>1612</v>
      </c>
      <c r="E10" s="656"/>
      <c r="F10" s="656"/>
      <c r="G10" s="656"/>
      <c r="H10" s="656"/>
      <c r="I10" s="656"/>
      <c r="J10" s="692">
        <f>J77</f>
        <v>0</v>
      </c>
      <c r="K10" s="733"/>
    </row>
    <row r="11" spans="1:38" s="629" customFormat="1" ht="19.899999999999999" customHeight="1">
      <c r="A11" s="657"/>
      <c r="B11" s="730"/>
      <c r="C11" s="657"/>
      <c r="D11" s="659" t="s">
        <v>3568</v>
      </c>
      <c r="E11" s="660"/>
      <c r="F11" s="660"/>
      <c r="G11" s="660"/>
      <c r="H11" s="660"/>
      <c r="I11" s="660"/>
      <c r="J11" s="694">
        <f>J78</f>
        <v>0</v>
      </c>
      <c r="K11" s="734"/>
    </row>
    <row r="12" spans="1:38" s="629" customFormat="1" ht="19.899999999999999" customHeight="1">
      <c r="A12" s="657"/>
      <c r="B12" s="730"/>
      <c r="C12" s="657"/>
      <c r="D12" s="659" t="s">
        <v>3567</v>
      </c>
      <c r="E12" s="660"/>
      <c r="F12" s="660"/>
      <c r="G12" s="660"/>
      <c r="H12" s="660"/>
      <c r="I12" s="660"/>
      <c r="J12" s="694">
        <f>J81</f>
        <v>0</v>
      </c>
      <c r="K12" s="734"/>
    </row>
    <row r="13" spans="1:38" s="629" customFormat="1" ht="19.899999999999999" customHeight="1">
      <c r="A13" s="657"/>
      <c r="B13" s="730"/>
      <c r="C13" s="657"/>
      <c r="D13" s="659" t="s">
        <v>3566</v>
      </c>
      <c r="E13" s="660"/>
      <c r="F13" s="660"/>
      <c r="G13" s="660"/>
      <c r="H13" s="660"/>
      <c r="I13" s="660"/>
      <c r="J13" s="694">
        <f>J85</f>
        <v>0</v>
      </c>
      <c r="K13" s="734"/>
    </row>
    <row r="14" spans="1:38" s="629" customFormat="1" ht="19.899999999999999" customHeight="1">
      <c r="A14" s="657"/>
      <c r="B14" s="730"/>
      <c r="C14" s="657"/>
      <c r="D14" s="659" t="s">
        <v>3565</v>
      </c>
      <c r="E14" s="660"/>
      <c r="F14" s="660"/>
      <c r="G14" s="660"/>
      <c r="H14" s="660"/>
      <c r="I14" s="660"/>
      <c r="J14" s="694">
        <f>J89</f>
        <v>0</v>
      </c>
      <c r="K14" s="734"/>
    </row>
    <row r="15" spans="1:38" s="629" customFormat="1" ht="19.899999999999999" customHeight="1">
      <c r="A15" s="657"/>
      <c r="B15" s="730"/>
      <c r="C15" s="657"/>
      <c r="D15" s="659" t="s">
        <v>3564</v>
      </c>
      <c r="E15" s="660"/>
      <c r="F15" s="660"/>
      <c r="G15" s="660"/>
      <c r="H15" s="660"/>
      <c r="I15" s="660"/>
      <c r="J15" s="694">
        <f>J92</f>
        <v>0</v>
      </c>
      <c r="K15" s="734"/>
    </row>
    <row r="16" spans="1:38" s="629" customFormat="1" ht="19.899999999999999" customHeight="1">
      <c r="A16" s="657"/>
      <c r="B16" s="730"/>
      <c r="C16" s="657"/>
      <c r="D16" s="659" t="s">
        <v>3563</v>
      </c>
      <c r="E16" s="660"/>
      <c r="F16" s="660"/>
      <c r="G16" s="660"/>
      <c r="H16" s="660"/>
      <c r="I16" s="660"/>
      <c r="J16" s="694">
        <f>J95</f>
        <v>0</v>
      </c>
      <c r="K16" s="734"/>
    </row>
    <row r="17" spans="1:11" s="629" customFormat="1" ht="19.899999999999999" customHeight="1">
      <c r="A17" s="657"/>
      <c r="B17" s="730"/>
      <c r="C17" s="657"/>
      <c r="D17" s="659" t="s">
        <v>3562</v>
      </c>
      <c r="E17" s="660"/>
      <c r="F17" s="660"/>
      <c r="G17" s="660"/>
      <c r="H17" s="660"/>
      <c r="I17" s="660"/>
      <c r="J17" s="694">
        <f>J98</f>
        <v>0</v>
      </c>
      <c r="K17" s="734"/>
    </row>
    <row r="18" spans="1:11" s="629" customFormat="1" ht="19.899999999999999" customHeight="1">
      <c r="A18" s="657"/>
      <c r="B18" s="730"/>
      <c r="C18" s="657"/>
      <c r="D18" s="659" t="s">
        <v>3561</v>
      </c>
      <c r="E18" s="660"/>
      <c r="F18" s="660"/>
      <c r="G18" s="660"/>
      <c r="H18" s="660"/>
      <c r="I18" s="660"/>
      <c r="J18" s="694">
        <f>J102</f>
        <v>0</v>
      </c>
      <c r="K18" s="734"/>
    </row>
    <row r="19" spans="1:11" s="629" customFormat="1" ht="19.899999999999999" customHeight="1">
      <c r="A19" s="657"/>
      <c r="B19" s="730"/>
      <c r="C19" s="657"/>
      <c r="D19" s="659" t="s">
        <v>3560</v>
      </c>
      <c r="E19" s="660"/>
      <c r="F19" s="660"/>
      <c r="G19" s="660"/>
      <c r="H19" s="660"/>
      <c r="I19" s="660"/>
      <c r="J19" s="694">
        <f>J106</f>
        <v>0</v>
      </c>
      <c r="K19" s="734"/>
    </row>
    <row r="20" spans="1:11" s="629" customFormat="1" ht="19.899999999999999" customHeight="1">
      <c r="A20" s="657"/>
      <c r="B20" s="730"/>
      <c r="C20" s="657"/>
      <c r="D20" s="659" t="s">
        <v>3559</v>
      </c>
      <c r="E20" s="660"/>
      <c r="F20" s="660"/>
      <c r="G20" s="660"/>
      <c r="H20" s="660"/>
      <c r="I20" s="660"/>
      <c r="J20" s="694">
        <f>J109</f>
        <v>0</v>
      </c>
      <c r="K20" s="734"/>
    </row>
    <row r="21" spans="1:11" s="629" customFormat="1" ht="19.899999999999999" customHeight="1">
      <c r="A21" s="657"/>
      <c r="B21" s="730"/>
      <c r="C21" s="657"/>
      <c r="D21" s="659" t="s">
        <v>3558</v>
      </c>
      <c r="E21" s="660"/>
      <c r="F21" s="660"/>
      <c r="G21" s="660"/>
      <c r="H21" s="660"/>
      <c r="I21" s="660"/>
      <c r="J21" s="694">
        <f>J112</f>
        <v>0</v>
      </c>
      <c r="K21" s="734"/>
    </row>
    <row r="22" spans="1:11" s="629" customFormat="1" ht="19.899999999999999" customHeight="1">
      <c r="A22" s="657"/>
      <c r="B22" s="730"/>
      <c r="C22" s="657"/>
      <c r="D22" s="659" t="s">
        <v>3557</v>
      </c>
      <c r="E22" s="660"/>
      <c r="F22" s="660"/>
      <c r="G22" s="660"/>
      <c r="H22" s="660"/>
      <c r="I22" s="660"/>
      <c r="J22" s="694">
        <f>J115</f>
        <v>0</v>
      </c>
      <c r="K22" s="734"/>
    </row>
    <row r="23" spans="1:11" s="629" customFormat="1" ht="19.899999999999999" customHeight="1">
      <c r="A23" s="657"/>
      <c r="B23" s="730"/>
      <c r="C23" s="657"/>
      <c r="D23" s="659" t="s">
        <v>3556</v>
      </c>
      <c r="E23" s="660"/>
      <c r="F23" s="660"/>
      <c r="G23" s="660"/>
      <c r="H23" s="660"/>
      <c r="I23" s="660"/>
      <c r="J23" s="694">
        <f>J118</f>
        <v>0</v>
      </c>
      <c r="K23" s="734"/>
    </row>
    <row r="24" spans="1:11" s="629" customFormat="1" ht="19.899999999999999" customHeight="1">
      <c r="A24" s="657"/>
      <c r="B24" s="730"/>
      <c r="C24" s="657"/>
      <c r="D24" s="659" t="s">
        <v>3555</v>
      </c>
      <c r="E24" s="660"/>
      <c r="F24" s="660"/>
      <c r="G24" s="660"/>
      <c r="H24" s="660"/>
      <c r="I24" s="660"/>
      <c r="J24" s="694">
        <f>J121</f>
        <v>0</v>
      </c>
      <c r="K24" s="734"/>
    </row>
    <row r="25" spans="1:11" s="629" customFormat="1" ht="19.899999999999999" customHeight="1">
      <c r="A25" s="657"/>
      <c r="B25" s="730"/>
      <c r="C25" s="657"/>
      <c r="D25" s="659" t="s">
        <v>3554</v>
      </c>
      <c r="E25" s="660"/>
      <c r="F25" s="660"/>
      <c r="G25" s="660"/>
      <c r="H25" s="660"/>
      <c r="I25" s="660"/>
      <c r="J25" s="694">
        <f>J124</f>
        <v>0</v>
      </c>
      <c r="K25" s="734"/>
    </row>
    <row r="26" spans="1:11" s="629" customFormat="1" ht="19.899999999999999" customHeight="1">
      <c r="A26" s="657"/>
      <c r="B26" s="730"/>
      <c r="C26" s="657"/>
      <c r="D26" s="659" t="s">
        <v>3553</v>
      </c>
      <c r="E26" s="660"/>
      <c r="F26" s="660"/>
      <c r="G26" s="660"/>
      <c r="H26" s="660"/>
      <c r="I26" s="660"/>
      <c r="J26" s="694">
        <f>J127</f>
        <v>0</v>
      </c>
      <c r="K26" s="734"/>
    </row>
    <row r="27" spans="1:11" s="629" customFormat="1" ht="19.899999999999999" customHeight="1">
      <c r="A27" s="657"/>
      <c r="B27" s="730"/>
      <c r="C27" s="657"/>
      <c r="D27" s="659" t="s">
        <v>3552</v>
      </c>
      <c r="E27" s="660"/>
      <c r="F27" s="660"/>
      <c r="G27" s="660"/>
      <c r="H27" s="660"/>
      <c r="I27" s="660"/>
      <c r="J27" s="694">
        <f>J130</f>
        <v>0</v>
      </c>
      <c r="K27" s="734"/>
    </row>
    <row r="28" spans="1:11" s="629" customFormat="1" ht="19.899999999999999" customHeight="1">
      <c r="A28" s="657"/>
      <c r="B28" s="730"/>
      <c r="C28" s="657"/>
      <c r="D28" s="659" t="s">
        <v>3551</v>
      </c>
      <c r="E28" s="660"/>
      <c r="F28" s="660"/>
      <c r="G28" s="660"/>
      <c r="H28" s="660"/>
      <c r="I28" s="660"/>
      <c r="J28" s="694">
        <f>J133</f>
        <v>0</v>
      </c>
      <c r="K28" s="734"/>
    </row>
    <row r="29" spans="1:11" s="629" customFormat="1" ht="19.899999999999999" customHeight="1">
      <c r="A29" s="657"/>
      <c r="B29" s="730"/>
      <c r="C29" s="657"/>
      <c r="D29" s="659" t="s">
        <v>3550</v>
      </c>
      <c r="E29" s="660"/>
      <c r="F29" s="660"/>
      <c r="G29" s="660"/>
      <c r="H29" s="660"/>
      <c r="I29" s="660"/>
      <c r="J29" s="694">
        <f>J136</f>
        <v>0</v>
      </c>
      <c r="K29" s="734"/>
    </row>
    <row r="30" spans="1:11" s="629" customFormat="1" ht="19.899999999999999" customHeight="1">
      <c r="A30" s="657"/>
      <c r="B30" s="730"/>
      <c r="C30" s="657"/>
      <c r="D30" s="659" t="s">
        <v>3549</v>
      </c>
      <c r="E30" s="660"/>
      <c r="F30" s="660"/>
      <c r="G30" s="660"/>
      <c r="H30" s="660"/>
      <c r="I30" s="660"/>
      <c r="J30" s="694">
        <f>J139</f>
        <v>0</v>
      </c>
      <c r="K30" s="734"/>
    </row>
    <row r="31" spans="1:11" s="629" customFormat="1" ht="19.899999999999999" customHeight="1">
      <c r="A31" s="657"/>
      <c r="B31" s="730"/>
      <c r="C31" s="657"/>
      <c r="D31" s="659" t="s">
        <v>3548</v>
      </c>
      <c r="E31" s="660"/>
      <c r="F31" s="660"/>
      <c r="G31" s="660"/>
      <c r="H31" s="660"/>
      <c r="I31" s="660"/>
      <c r="J31" s="694">
        <f>J142</f>
        <v>0</v>
      </c>
      <c r="K31" s="734"/>
    </row>
    <row r="32" spans="1:11" s="629" customFormat="1" ht="19.899999999999999" customHeight="1">
      <c r="A32" s="657"/>
      <c r="B32" s="730"/>
      <c r="C32" s="657"/>
      <c r="D32" s="659" t="s">
        <v>3547</v>
      </c>
      <c r="E32" s="660"/>
      <c r="F32" s="660"/>
      <c r="G32" s="660"/>
      <c r="H32" s="660"/>
      <c r="I32" s="660"/>
      <c r="J32" s="694">
        <f>J146</f>
        <v>0</v>
      </c>
      <c r="K32" s="734"/>
    </row>
    <row r="33" spans="1:11" s="629" customFormat="1" ht="19.899999999999999" customHeight="1">
      <c r="A33" s="657"/>
      <c r="B33" s="730"/>
      <c r="C33" s="657"/>
      <c r="D33" s="659" t="s">
        <v>3546</v>
      </c>
      <c r="E33" s="660"/>
      <c r="F33" s="660"/>
      <c r="G33" s="660"/>
      <c r="H33" s="660"/>
      <c r="I33" s="660"/>
      <c r="J33" s="694">
        <f>J150</f>
        <v>0</v>
      </c>
      <c r="K33" s="734"/>
    </row>
    <row r="34" spans="1:11" s="629" customFormat="1" ht="19.899999999999999" customHeight="1">
      <c r="A34" s="657"/>
      <c r="B34" s="730"/>
      <c r="C34" s="657"/>
      <c r="D34" s="659" t="s">
        <v>3545</v>
      </c>
      <c r="E34" s="660"/>
      <c r="F34" s="660"/>
      <c r="G34" s="660"/>
      <c r="H34" s="660"/>
      <c r="I34" s="660"/>
      <c r="J34" s="694">
        <f>J156</f>
        <v>0</v>
      </c>
      <c r="K34" s="734"/>
    </row>
    <row r="35" spans="1:11" s="629" customFormat="1" ht="19.899999999999999" customHeight="1">
      <c r="A35" s="657"/>
      <c r="B35" s="730"/>
      <c r="C35" s="657"/>
      <c r="D35" s="659" t="s">
        <v>3544</v>
      </c>
      <c r="E35" s="660"/>
      <c r="F35" s="660"/>
      <c r="G35" s="660"/>
      <c r="H35" s="660"/>
      <c r="I35" s="660"/>
      <c r="J35" s="694">
        <f>J159</f>
        <v>0</v>
      </c>
      <c r="K35" s="734"/>
    </row>
    <row r="36" spans="1:11" s="629" customFormat="1" ht="19.899999999999999" customHeight="1">
      <c r="A36" s="657"/>
      <c r="B36" s="730"/>
      <c r="C36" s="657"/>
      <c r="D36" s="659" t="s">
        <v>3543</v>
      </c>
      <c r="E36" s="660"/>
      <c r="F36" s="660"/>
      <c r="G36" s="660"/>
      <c r="H36" s="660"/>
      <c r="I36" s="660"/>
      <c r="J36" s="694">
        <f>J162</f>
        <v>0</v>
      </c>
      <c r="K36" s="734"/>
    </row>
    <row r="37" spans="1:11" s="629" customFormat="1" ht="19.899999999999999" customHeight="1">
      <c r="A37" s="657"/>
      <c r="B37" s="730"/>
      <c r="C37" s="657"/>
      <c r="D37" s="659" t="s">
        <v>3542</v>
      </c>
      <c r="E37" s="660"/>
      <c r="F37" s="660"/>
      <c r="G37" s="660"/>
      <c r="H37" s="660"/>
      <c r="I37" s="660"/>
      <c r="J37" s="694">
        <f>J166</f>
        <v>0</v>
      </c>
      <c r="K37" s="734"/>
    </row>
    <row r="38" spans="1:11" s="629" customFormat="1" ht="19.899999999999999" customHeight="1">
      <c r="A38" s="657"/>
      <c r="B38" s="730"/>
      <c r="C38" s="657"/>
      <c r="D38" s="659" t="s">
        <v>3541</v>
      </c>
      <c r="E38" s="660"/>
      <c r="F38" s="660"/>
      <c r="G38" s="660"/>
      <c r="H38" s="660"/>
      <c r="I38" s="660"/>
      <c r="J38" s="694">
        <f>J170</f>
        <v>0</v>
      </c>
      <c r="K38" s="734"/>
    </row>
    <row r="39" spans="1:11" s="629" customFormat="1" ht="19.899999999999999" customHeight="1">
      <c r="A39" s="657"/>
      <c r="B39" s="730"/>
      <c r="C39" s="657"/>
      <c r="D39" s="659" t="s">
        <v>3540</v>
      </c>
      <c r="E39" s="660"/>
      <c r="F39" s="660"/>
      <c r="G39" s="660"/>
      <c r="H39" s="660"/>
      <c r="I39" s="660"/>
      <c r="J39" s="694">
        <f>J174</f>
        <v>0</v>
      </c>
      <c r="K39" s="734"/>
    </row>
    <row r="40" spans="1:11" s="629" customFormat="1" ht="19.899999999999999" customHeight="1">
      <c r="A40" s="657"/>
      <c r="B40" s="730"/>
      <c r="C40" s="657"/>
      <c r="D40" s="659" t="s">
        <v>3539</v>
      </c>
      <c r="E40" s="660"/>
      <c r="F40" s="660"/>
      <c r="G40" s="660"/>
      <c r="H40" s="660"/>
      <c r="I40" s="660"/>
      <c r="J40" s="694">
        <f>J179</f>
        <v>0</v>
      </c>
      <c r="K40" s="734"/>
    </row>
    <row r="41" spans="1:11" s="629" customFormat="1" ht="19.899999999999999" customHeight="1">
      <c r="A41" s="657"/>
      <c r="B41" s="730"/>
      <c r="C41" s="657"/>
      <c r="D41" s="659" t="s">
        <v>3538</v>
      </c>
      <c r="E41" s="660"/>
      <c r="F41" s="660"/>
      <c r="G41" s="660"/>
      <c r="H41" s="660"/>
      <c r="I41" s="660"/>
      <c r="J41" s="694">
        <f>J183</f>
        <v>0</v>
      </c>
      <c r="K41" s="734"/>
    </row>
    <row r="42" spans="1:11" s="629" customFormat="1" ht="19.899999999999999" customHeight="1">
      <c r="A42" s="657"/>
      <c r="B42" s="730"/>
      <c r="C42" s="657"/>
      <c r="D42" s="659" t="s">
        <v>3537</v>
      </c>
      <c r="E42" s="660"/>
      <c r="F42" s="660"/>
      <c r="G42" s="660"/>
      <c r="H42" s="660"/>
      <c r="I42" s="660"/>
      <c r="J42" s="694">
        <f>J187</f>
        <v>0</v>
      </c>
      <c r="K42" s="734"/>
    </row>
    <row r="43" spans="1:11" s="629" customFormat="1" ht="19.899999999999999" customHeight="1">
      <c r="A43" s="657"/>
      <c r="B43" s="730"/>
      <c r="C43" s="657"/>
      <c r="D43" s="659" t="s">
        <v>3536</v>
      </c>
      <c r="E43" s="660"/>
      <c r="F43" s="660"/>
      <c r="G43" s="660"/>
      <c r="H43" s="660"/>
      <c r="I43" s="660"/>
      <c r="J43" s="694">
        <f>J191</f>
        <v>0</v>
      </c>
      <c r="K43" s="734"/>
    </row>
    <row r="44" spans="1:11" s="629" customFormat="1" ht="19.899999999999999" customHeight="1">
      <c r="A44" s="657"/>
      <c r="B44" s="730"/>
      <c r="C44" s="657"/>
      <c r="D44" s="659" t="s">
        <v>3535</v>
      </c>
      <c r="E44" s="660"/>
      <c r="F44" s="660"/>
      <c r="G44" s="660"/>
      <c r="H44" s="660"/>
      <c r="I44" s="660"/>
      <c r="J44" s="694">
        <f>J194</f>
        <v>0</v>
      </c>
      <c r="K44" s="734"/>
    </row>
    <row r="45" spans="1:11" s="629" customFormat="1" ht="19.899999999999999" customHeight="1">
      <c r="A45" s="657"/>
      <c r="B45" s="730"/>
      <c r="C45" s="657"/>
      <c r="D45" s="659" t="s">
        <v>3534</v>
      </c>
      <c r="E45" s="660"/>
      <c r="F45" s="660"/>
      <c r="G45" s="660"/>
      <c r="H45" s="660"/>
      <c r="I45" s="660"/>
      <c r="J45" s="694">
        <f>J197</f>
        <v>0</v>
      </c>
      <c r="K45" s="734"/>
    </row>
    <row r="46" spans="1:11" s="629" customFormat="1" ht="19.899999999999999" customHeight="1">
      <c r="A46" s="657"/>
      <c r="B46" s="730"/>
      <c r="C46" s="657"/>
      <c r="D46" s="659" t="s">
        <v>3533</v>
      </c>
      <c r="E46" s="660"/>
      <c r="F46" s="660"/>
      <c r="G46" s="660"/>
      <c r="H46" s="660"/>
      <c r="I46" s="660"/>
      <c r="J46" s="694">
        <f>J199</f>
        <v>0</v>
      </c>
      <c r="K46" s="734"/>
    </row>
    <row r="47" spans="1:11" s="629" customFormat="1" ht="19.899999999999999" customHeight="1">
      <c r="A47" s="657"/>
      <c r="B47" s="730"/>
      <c r="C47" s="657"/>
      <c r="D47" s="659" t="s">
        <v>3532</v>
      </c>
      <c r="E47" s="660"/>
      <c r="F47" s="660"/>
      <c r="G47" s="660"/>
      <c r="H47" s="660"/>
      <c r="I47" s="660"/>
      <c r="J47" s="694">
        <f>J204</f>
        <v>0</v>
      </c>
      <c r="K47" s="734"/>
    </row>
    <row r="48" spans="1:11" s="629" customFormat="1" ht="19.899999999999999" customHeight="1">
      <c r="A48" s="657"/>
      <c r="B48" s="730"/>
      <c r="C48" s="657"/>
      <c r="D48" s="659" t="s">
        <v>3531</v>
      </c>
      <c r="E48" s="660"/>
      <c r="F48" s="660"/>
      <c r="G48" s="660"/>
      <c r="H48" s="660"/>
      <c r="I48" s="660"/>
      <c r="J48" s="694">
        <f>J209</f>
        <v>0</v>
      </c>
      <c r="K48" s="734"/>
    </row>
    <row r="49" spans="1:11" s="629" customFormat="1" ht="19.899999999999999" customHeight="1">
      <c r="A49" s="657"/>
      <c r="B49" s="730"/>
      <c r="C49" s="657"/>
      <c r="D49" s="659" t="s">
        <v>3530</v>
      </c>
      <c r="E49" s="660"/>
      <c r="F49" s="660"/>
      <c r="G49" s="660"/>
      <c r="H49" s="660"/>
      <c r="I49" s="660"/>
      <c r="J49" s="694">
        <f>J212</f>
        <v>0</v>
      </c>
      <c r="K49" s="734"/>
    </row>
    <row r="50" spans="1:11" s="629" customFormat="1" ht="19.899999999999999" customHeight="1">
      <c r="A50" s="657"/>
      <c r="B50" s="730"/>
      <c r="C50" s="657"/>
      <c r="D50" s="659" t="s">
        <v>3529</v>
      </c>
      <c r="E50" s="660"/>
      <c r="F50" s="660"/>
      <c r="G50" s="660"/>
      <c r="H50" s="660"/>
      <c r="I50" s="660"/>
      <c r="J50" s="694">
        <f>J214</f>
        <v>0</v>
      </c>
      <c r="K50" s="734"/>
    </row>
    <row r="51" spans="1:11" s="629" customFormat="1" ht="19.899999999999999" customHeight="1">
      <c r="A51" s="657"/>
      <c r="B51" s="730"/>
      <c r="C51" s="657"/>
      <c r="D51" s="659" t="s">
        <v>3528</v>
      </c>
      <c r="E51" s="660"/>
      <c r="F51" s="660"/>
      <c r="G51" s="660"/>
      <c r="H51" s="660"/>
      <c r="I51" s="660"/>
      <c r="J51" s="694">
        <f>J216</f>
        <v>0</v>
      </c>
      <c r="K51" s="734"/>
    </row>
    <row r="52" spans="1:11" s="629" customFormat="1" ht="19.899999999999999" customHeight="1">
      <c r="A52" s="657"/>
      <c r="B52" s="730"/>
      <c r="C52" s="657"/>
      <c r="D52" s="659" t="s">
        <v>3527</v>
      </c>
      <c r="E52" s="660"/>
      <c r="F52" s="660"/>
      <c r="G52" s="660"/>
      <c r="H52" s="660"/>
      <c r="I52" s="660"/>
      <c r="J52" s="694">
        <f>J218</f>
        <v>0</v>
      </c>
      <c r="K52" s="734"/>
    </row>
    <row r="53" spans="1:11" s="629" customFormat="1" ht="19.899999999999999" customHeight="1">
      <c r="A53" s="657"/>
      <c r="B53" s="730"/>
      <c r="C53" s="657"/>
      <c r="D53" s="659" t="s">
        <v>3526</v>
      </c>
      <c r="E53" s="660"/>
      <c r="F53" s="660"/>
      <c r="G53" s="660"/>
      <c r="H53" s="660"/>
      <c r="I53" s="660"/>
      <c r="J53" s="694">
        <f>J220</f>
        <v>0</v>
      </c>
      <c r="K53" s="734"/>
    </row>
    <row r="54" spans="1:11" s="629" customFormat="1" ht="19.899999999999999" customHeight="1">
      <c r="A54" s="657"/>
      <c r="B54" s="730"/>
      <c r="C54" s="657"/>
      <c r="D54" s="659" t="s">
        <v>3525</v>
      </c>
      <c r="E54" s="660"/>
      <c r="F54" s="660"/>
      <c r="G54" s="660"/>
      <c r="H54" s="660"/>
      <c r="I54" s="660"/>
      <c r="J54" s="694">
        <f>J222</f>
        <v>0</v>
      </c>
      <c r="K54" s="734"/>
    </row>
    <row r="55" spans="1:11" s="629" customFormat="1" ht="19.899999999999999" customHeight="1">
      <c r="A55" s="657"/>
      <c r="B55" s="730"/>
      <c r="C55" s="657"/>
      <c r="D55" s="659" t="s">
        <v>3524</v>
      </c>
      <c r="E55" s="660"/>
      <c r="F55" s="660"/>
      <c r="G55" s="660"/>
      <c r="H55" s="660"/>
      <c r="I55" s="660"/>
      <c r="J55" s="694">
        <f>J224</f>
        <v>0</v>
      </c>
      <c r="K55" s="734"/>
    </row>
    <row r="56" spans="1:11" s="629" customFormat="1" ht="19.899999999999999" customHeight="1">
      <c r="A56" s="657"/>
      <c r="B56" s="730"/>
      <c r="C56" s="657"/>
      <c r="D56" s="659" t="s">
        <v>3018</v>
      </c>
      <c r="E56" s="660"/>
      <c r="F56" s="660"/>
      <c r="G56" s="660"/>
      <c r="H56" s="660"/>
      <c r="I56" s="660"/>
      <c r="J56" s="694">
        <f>J226</f>
        <v>0</v>
      </c>
      <c r="K56" s="734"/>
    </row>
    <row r="57" spans="1:11" s="629" customFormat="1" ht="19.899999999999999" customHeight="1">
      <c r="A57" s="657"/>
      <c r="B57" s="730"/>
      <c r="C57" s="657"/>
      <c r="D57" s="659" t="s">
        <v>3017</v>
      </c>
      <c r="E57" s="660"/>
      <c r="F57" s="660"/>
      <c r="G57" s="660"/>
      <c r="H57" s="660"/>
      <c r="I57" s="660"/>
      <c r="J57" s="694">
        <f>J229</f>
        <v>0</v>
      </c>
      <c r="K57" s="734"/>
    </row>
    <row r="58" spans="1:11" s="629" customFormat="1" ht="19.899999999999999" customHeight="1">
      <c r="A58" s="657"/>
      <c r="B58" s="730"/>
      <c r="C58" s="657"/>
      <c r="D58" s="659" t="s">
        <v>3523</v>
      </c>
      <c r="E58" s="660"/>
      <c r="F58" s="660"/>
      <c r="G58" s="660"/>
      <c r="H58" s="660"/>
      <c r="I58" s="660"/>
      <c r="J58" s="694">
        <f>J232</f>
        <v>0</v>
      </c>
      <c r="K58" s="734"/>
    </row>
    <row r="59" spans="1:11" s="629" customFormat="1" ht="19.899999999999999" customHeight="1">
      <c r="A59" s="657"/>
      <c r="B59" s="730"/>
      <c r="C59" s="657"/>
      <c r="D59" s="659" t="s">
        <v>3522</v>
      </c>
      <c r="E59" s="660"/>
      <c r="F59" s="660"/>
      <c r="G59" s="660"/>
      <c r="H59" s="660"/>
      <c r="I59" s="660"/>
      <c r="J59" s="694">
        <f>J235</f>
        <v>0</v>
      </c>
      <c r="K59" s="734"/>
    </row>
    <row r="60" spans="1:11" s="629" customFormat="1" ht="19.899999999999999" customHeight="1">
      <c r="A60" s="657"/>
      <c r="B60" s="730"/>
      <c r="C60" s="657"/>
      <c r="D60" s="659" t="s">
        <v>3521</v>
      </c>
      <c r="E60" s="660"/>
      <c r="F60" s="660"/>
      <c r="G60" s="660"/>
      <c r="H60" s="660"/>
      <c r="I60" s="660"/>
      <c r="J60" s="694">
        <f>J256</f>
        <v>0</v>
      </c>
      <c r="K60" s="734"/>
    </row>
    <row r="61" spans="1:11" s="628" customFormat="1" ht="24.95" customHeight="1">
      <c r="A61" s="653"/>
      <c r="B61" s="729"/>
      <c r="C61" s="653"/>
      <c r="D61" s="655" t="s">
        <v>3016</v>
      </c>
      <c r="E61" s="656"/>
      <c r="F61" s="656"/>
      <c r="G61" s="656"/>
      <c r="H61" s="656"/>
      <c r="I61" s="656"/>
      <c r="J61" s="692">
        <f>J262</f>
        <v>0</v>
      </c>
      <c r="K61" s="733"/>
    </row>
    <row r="62" spans="1:11" s="629" customFormat="1" ht="19.899999999999999" customHeight="1">
      <c r="A62" s="657"/>
      <c r="B62" s="730"/>
      <c r="C62" s="657"/>
      <c r="D62" s="659" t="s">
        <v>3520</v>
      </c>
      <c r="E62" s="660"/>
      <c r="F62" s="660"/>
      <c r="G62" s="660"/>
      <c r="H62" s="660"/>
      <c r="I62" s="660"/>
      <c r="J62" s="694">
        <f>J263</f>
        <v>0</v>
      </c>
      <c r="K62" s="734"/>
    </row>
    <row r="63" spans="1:11" s="629" customFormat="1" ht="19.899999999999999" customHeight="1">
      <c r="A63" s="657"/>
      <c r="B63" s="730"/>
      <c r="C63" s="657"/>
      <c r="D63" s="659" t="s">
        <v>3519</v>
      </c>
      <c r="E63" s="660"/>
      <c r="F63" s="660"/>
      <c r="G63" s="660"/>
      <c r="H63" s="660"/>
      <c r="I63" s="660"/>
      <c r="J63" s="694">
        <f>J268</f>
        <v>0</v>
      </c>
      <c r="K63" s="734"/>
    </row>
    <row r="64" spans="1:11" s="629" customFormat="1" ht="19.899999999999999" customHeight="1">
      <c r="A64" s="657"/>
      <c r="B64" s="730"/>
      <c r="C64" s="657"/>
      <c r="D64" s="659" t="s">
        <v>3518</v>
      </c>
      <c r="E64" s="660"/>
      <c r="F64" s="660"/>
      <c r="G64" s="660"/>
      <c r="H64" s="660"/>
      <c r="I64" s="660"/>
      <c r="J64" s="694">
        <f>J273</f>
        <v>0</v>
      </c>
      <c r="K64" s="734"/>
    </row>
    <row r="65" spans="1:56" s="628" customFormat="1" ht="24.95" customHeight="1">
      <c r="A65" s="653"/>
      <c r="B65" s="729"/>
      <c r="C65" s="653"/>
      <c r="D65" s="655" t="s">
        <v>3011</v>
      </c>
      <c r="E65" s="656"/>
      <c r="F65" s="656"/>
      <c r="G65" s="656"/>
      <c r="H65" s="656"/>
      <c r="I65" s="656"/>
      <c r="J65" s="692">
        <f>J275</f>
        <v>0</v>
      </c>
      <c r="K65" s="733"/>
    </row>
    <row r="66" spans="1:56" s="629" customFormat="1" ht="19.899999999999999" customHeight="1">
      <c r="A66" s="657"/>
      <c r="B66" s="730"/>
      <c r="C66" s="657"/>
      <c r="D66" s="659" t="s">
        <v>3517</v>
      </c>
      <c r="E66" s="660"/>
      <c r="F66" s="660"/>
      <c r="G66" s="660"/>
      <c r="H66" s="660"/>
      <c r="I66" s="660"/>
      <c r="J66" s="694">
        <f>J276</f>
        <v>0</v>
      </c>
      <c r="K66" s="734"/>
    </row>
    <row r="67" spans="1:56" s="629" customFormat="1" ht="19.899999999999999" customHeight="1">
      <c r="A67" s="657"/>
      <c r="B67" s="730"/>
      <c r="C67" s="657"/>
      <c r="D67" s="659" t="s">
        <v>3010</v>
      </c>
      <c r="E67" s="660"/>
      <c r="F67" s="660"/>
      <c r="G67" s="660"/>
      <c r="H67" s="660"/>
      <c r="I67" s="660"/>
      <c r="J67" s="694">
        <f>J279</f>
        <v>0</v>
      </c>
      <c r="K67" s="734"/>
    </row>
    <row r="68" spans="1:56" s="627" customFormat="1" ht="21.75" customHeight="1">
      <c r="A68" s="647"/>
      <c r="B68" s="665"/>
      <c r="C68" s="647"/>
      <c r="D68" s="647"/>
      <c r="E68" s="647"/>
      <c r="F68" s="647"/>
      <c r="G68" s="647"/>
      <c r="H68" s="647"/>
      <c r="I68" s="647"/>
      <c r="J68" s="647"/>
      <c r="K68" s="732"/>
    </row>
    <row r="69" spans="1:56" s="627" customFormat="1" ht="6.95" customHeight="1">
      <c r="A69" s="647"/>
      <c r="B69" s="686"/>
      <c r="C69" s="687"/>
      <c r="D69" s="687"/>
      <c r="E69" s="687"/>
      <c r="F69" s="687"/>
      <c r="G69" s="687"/>
      <c r="H69" s="687"/>
      <c r="I69" s="687"/>
      <c r="J69" s="687"/>
      <c r="K69" s="735"/>
    </row>
    <row r="70" spans="1:56">
      <c r="I70" s="646"/>
    </row>
    <row r="71" spans="1:56">
      <c r="I71" s="646"/>
    </row>
    <row r="72" spans="1:56">
      <c r="I72" s="646"/>
    </row>
    <row r="73" spans="1:56" s="627" customFormat="1" ht="6.95" customHeight="1">
      <c r="A73" s="647"/>
      <c r="B73" s="663"/>
      <c r="C73" s="664"/>
      <c r="D73" s="664"/>
      <c r="E73" s="664"/>
      <c r="F73" s="664"/>
      <c r="G73" s="664"/>
      <c r="H73" s="664"/>
      <c r="I73" s="664"/>
      <c r="J73" s="664"/>
      <c r="K73" s="731"/>
    </row>
    <row r="74" spans="1:56" s="627" customFormat="1" ht="24.95" customHeight="1">
      <c r="A74" s="647"/>
      <c r="B74" s="665"/>
      <c r="C74" s="651" t="s">
        <v>1619</v>
      </c>
      <c r="D74" s="647"/>
      <c r="E74" s="647"/>
      <c r="F74" s="647"/>
      <c r="G74" s="647"/>
      <c r="H74" s="647"/>
      <c r="I74" s="647"/>
      <c r="J74" s="647"/>
      <c r="K74" s="732"/>
    </row>
    <row r="75" spans="1:56" s="630" customFormat="1" ht="29.25" customHeight="1">
      <c r="A75" s="666"/>
      <c r="B75" s="667"/>
      <c r="C75" s="668" t="s">
        <v>1620</v>
      </c>
      <c r="D75" s="669" t="s">
        <v>15</v>
      </c>
      <c r="E75" s="669" t="s">
        <v>14</v>
      </c>
      <c r="F75" s="669" t="s">
        <v>21</v>
      </c>
      <c r="G75" s="669" t="s">
        <v>5</v>
      </c>
      <c r="H75" s="669" t="s">
        <v>1621</v>
      </c>
      <c r="I75" s="669" t="s">
        <v>1622</v>
      </c>
      <c r="J75" s="698" t="s">
        <v>1623</v>
      </c>
      <c r="K75" s="699" t="s">
        <v>1624</v>
      </c>
      <c r="M75" s="631" t="s">
        <v>2114</v>
      </c>
    </row>
    <row r="76" spans="1:56" s="627" customFormat="1" ht="22.9" customHeight="1">
      <c r="A76" s="647"/>
      <c r="B76" s="665"/>
      <c r="C76" s="670" t="s">
        <v>1632</v>
      </c>
      <c r="D76" s="647"/>
      <c r="E76" s="647"/>
      <c r="F76" s="647"/>
      <c r="G76" s="647"/>
      <c r="H76" s="647"/>
      <c r="J76" s="700">
        <f>BB76</f>
        <v>0</v>
      </c>
      <c r="K76" s="732"/>
      <c r="M76" s="632"/>
      <c r="AK76" s="626" t="s">
        <v>1633</v>
      </c>
      <c r="AL76" s="626" t="s">
        <v>1611</v>
      </c>
      <c r="BB76" s="633">
        <f>BB77+BB262+BB275</f>
        <v>0</v>
      </c>
    </row>
    <row r="77" spans="1:56" s="634" customFormat="1" ht="25.9" customHeight="1">
      <c r="A77" s="671"/>
      <c r="B77" s="672"/>
      <c r="C77" s="671"/>
      <c r="D77" s="673" t="s">
        <v>1633</v>
      </c>
      <c r="E77" s="674" t="s">
        <v>1634</v>
      </c>
      <c r="F77" s="674" t="s">
        <v>1635</v>
      </c>
      <c r="G77" s="671"/>
      <c r="H77" s="671"/>
      <c r="J77" s="701">
        <f>BB77</f>
        <v>0</v>
      </c>
      <c r="K77" s="736"/>
      <c r="M77" s="636"/>
      <c r="AI77" s="635" t="s">
        <v>1636</v>
      </c>
      <c r="AK77" s="637" t="s">
        <v>1633</v>
      </c>
      <c r="AL77" s="637" t="s">
        <v>1637</v>
      </c>
      <c r="AP77" s="635" t="s">
        <v>1638</v>
      </c>
      <c r="BB77" s="638">
        <f>BB78+BB81+BB85+BB89+BB92+BB95+BB98+BB102+BB106+BB109+BB112+BB115+BB118+BB121+BB124+BB127+BB130+BB133+BB136+BB139+BB142+BB146+BB150+BB156+BB159+BB162+BB166+BB170+BB174+BB179+BB183+BB187+BB191+BB194+BB197+BB199+BB204+BB209+BB212+BB214+BB216+BB218+BB220+BB222+BB224+BB226+BB229+BB232+BB235+BB256</f>
        <v>0</v>
      </c>
    </row>
    <row r="78" spans="1:56" s="634" customFormat="1" ht="22.9" customHeight="1">
      <c r="A78" s="671"/>
      <c r="B78" s="672"/>
      <c r="C78" s="671"/>
      <c r="D78" s="673" t="s">
        <v>1633</v>
      </c>
      <c r="E78" s="675" t="s">
        <v>3516</v>
      </c>
      <c r="F78" s="675" t="s">
        <v>3515</v>
      </c>
      <c r="G78" s="671"/>
      <c r="H78" s="671"/>
      <c r="J78" s="703">
        <f>BB78</f>
        <v>0</v>
      </c>
      <c r="K78" s="736"/>
      <c r="M78" s="636"/>
      <c r="AI78" s="635" t="s">
        <v>1636</v>
      </c>
      <c r="AK78" s="637" t="s">
        <v>1633</v>
      </c>
      <c r="AL78" s="637" t="s">
        <v>1641</v>
      </c>
      <c r="AP78" s="635" t="s">
        <v>1638</v>
      </c>
      <c r="BB78" s="638">
        <f>SUM(BB79:BB80)</f>
        <v>0</v>
      </c>
    </row>
    <row r="79" spans="1:56" s="627" customFormat="1" ht="24" customHeight="1">
      <c r="A79" s="647"/>
      <c r="B79" s="665"/>
      <c r="C79" s="676">
        <v>1</v>
      </c>
      <c r="D79" s="676" t="s">
        <v>1642</v>
      </c>
      <c r="E79" s="677" t="s">
        <v>3446</v>
      </c>
      <c r="F79" s="678" t="s">
        <v>3445</v>
      </c>
      <c r="G79" s="679" t="s">
        <v>18</v>
      </c>
      <c r="H79" s="680">
        <v>1</v>
      </c>
      <c r="I79" s="68"/>
      <c r="J79" s="704">
        <f>ROUND(I79*H79,2)</f>
        <v>0</v>
      </c>
      <c r="K79" s="705" t="s">
        <v>3818</v>
      </c>
      <c r="M79" s="639" t="s">
        <v>2114</v>
      </c>
      <c r="AI79" s="640" t="s">
        <v>1647</v>
      </c>
      <c r="AK79" s="640" t="s">
        <v>1642</v>
      </c>
      <c r="AL79" s="640" t="s">
        <v>1636</v>
      </c>
      <c r="AP79" s="626" t="s">
        <v>1638</v>
      </c>
      <c r="AV79" s="641" t="e">
        <f>IF(#REF!="základní",J79,0)</f>
        <v>#REF!</v>
      </c>
      <c r="AW79" s="641" t="e">
        <f>IF(#REF!="snížená",J79,0)</f>
        <v>#REF!</v>
      </c>
      <c r="AX79" s="641" t="e">
        <f>IF(#REF!="zákl. přenesená",J79,0)</f>
        <v>#REF!</v>
      </c>
      <c r="AY79" s="641" t="e">
        <f>IF(#REF!="sníž. přenesená",J79,0)</f>
        <v>#REF!</v>
      </c>
      <c r="AZ79" s="641" t="e">
        <f>IF(#REF!="nulová",J79,0)</f>
        <v>#REF!</v>
      </c>
      <c r="BA79" s="626" t="s">
        <v>1636</v>
      </c>
      <c r="BB79" s="641">
        <f>ROUND(I79*H79,2)</f>
        <v>0</v>
      </c>
      <c r="BC79" s="626" t="s">
        <v>1647</v>
      </c>
      <c r="BD79" s="640" t="s">
        <v>3514</v>
      </c>
    </row>
    <row r="80" spans="1:56" s="627" customFormat="1" ht="48" customHeight="1">
      <c r="A80" s="647"/>
      <c r="B80" s="665"/>
      <c r="C80" s="681">
        <v>2</v>
      </c>
      <c r="D80" s="681" t="s">
        <v>1653</v>
      </c>
      <c r="E80" s="682" t="s">
        <v>3513</v>
      </c>
      <c r="F80" s="683" t="s">
        <v>3512</v>
      </c>
      <c r="G80" s="684" t="s">
        <v>2881</v>
      </c>
      <c r="H80" s="685">
        <v>1</v>
      </c>
      <c r="I80" s="69"/>
      <c r="J80" s="706">
        <f>ROUND(I80*H80,2)</f>
        <v>0</v>
      </c>
      <c r="K80" s="707" t="s">
        <v>1651</v>
      </c>
      <c r="L80" s="642"/>
      <c r="M80" s="643" t="s">
        <v>2114</v>
      </c>
      <c r="AI80" s="640" t="s">
        <v>1656</v>
      </c>
      <c r="AK80" s="640" t="s">
        <v>1653</v>
      </c>
      <c r="AL80" s="640" t="s">
        <v>1636</v>
      </c>
      <c r="AP80" s="626" t="s">
        <v>1638</v>
      </c>
      <c r="AV80" s="641" t="e">
        <f>IF(#REF!="základní",J80,0)</f>
        <v>#REF!</v>
      </c>
      <c r="AW80" s="641" t="e">
        <f>IF(#REF!="snížená",J80,0)</f>
        <v>#REF!</v>
      </c>
      <c r="AX80" s="641" t="e">
        <f>IF(#REF!="zákl. přenesená",J80,0)</f>
        <v>#REF!</v>
      </c>
      <c r="AY80" s="641" t="e">
        <f>IF(#REF!="sníž. přenesená",J80,0)</f>
        <v>#REF!</v>
      </c>
      <c r="AZ80" s="641" t="e">
        <f>IF(#REF!="nulová",J80,0)</f>
        <v>#REF!</v>
      </c>
      <c r="BA80" s="626" t="s">
        <v>1636</v>
      </c>
      <c r="BB80" s="641">
        <f>ROUND(I80*H80,2)</f>
        <v>0</v>
      </c>
      <c r="BC80" s="626" t="s">
        <v>1647</v>
      </c>
      <c r="BD80" s="640" t="s">
        <v>3511</v>
      </c>
    </row>
    <row r="81" spans="1:56" s="634" customFormat="1" ht="22.9" customHeight="1">
      <c r="A81" s="671"/>
      <c r="B81" s="672"/>
      <c r="C81" s="671"/>
      <c r="D81" s="673" t="s">
        <v>1633</v>
      </c>
      <c r="E81" s="675" t="s">
        <v>3510</v>
      </c>
      <c r="F81" s="675" t="s">
        <v>3509</v>
      </c>
      <c r="G81" s="671"/>
      <c r="H81" s="671"/>
      <c r="J81" s="703">
        <f>BB81</f>
        <v>0</v>
      </c>
      <c r="K81" s="736"/>
      <c r="M81" s="636"/>
      <c r="AI81" s="635" t="s">
        <v>1636</v>
      </c>
      <c r="AK81" s="637" t="s">
        <v>1633</v>
      </c>
      <c r="AL81" s="637" t="s">
        <v>1641</v>
      </c>
      <c r="AP81" s="635" t="s">
        <v>1638</v>
      </c>
      <c r="BB81" s="638">
        <f>SUM(BB82:BB84)</f>
        <v>0</v>
      </c>
    </row>
    <row r="82" spans="1:56" s="627" customFormat="1" ht="24" customHeight="1">
      <c r="A82" s="647"/>
      <c r="B82" s="665"/>
      <c r="C82" s="676">
        <v>3</v>
      </c>
      <c r="D82" s="676" t="s">
        <v>1642</v>
      </c>
      <c r="E82" s="677" t="s">
        <v>3508</v>
      </c>
      <c r="F82" s="678" t="s">
        <v>3507</v>
      </c>
      <c r="G82" s="679" t="s">
        <v>18</v>
      </c>
      <c r="H82" s="680">
        <v>2</v>
      </c>
      <c r="I82" s="68"/>
      <c r="J82" s="704">
        <f>ROUND(I82*H82,2)</f>
        <v>0</v>
      </c>
      <c r="K82" s="705" t="s">
        <v>3818</v>
      </c>
      <c r="M82" s="639" t="s">
        <v>2114</v>
      </c>
      <c r="AI82" s="640" t="s">
        <v>1647</v>
      </c>
      <c r="AK82" s="640" t="s">
        <v>1642</v>
      </c>
      <c r="AL82" s="640" t="s">
        <v>1636</v>
      </c>
      <c r="AP82" s="626" t="s">
        <v>1638</v>
      </c>
      <c r="AV82" s="641" t="e">
        <f>IF(#REF!="základní",J82,0)</f>
        <v>#REF!</v>
      </c>
      <c r="AW82" s="641" t="e">
        <f>IF(#REF!="snížená",J82,0)</f>
        <v>#REF!</v>
      </c>
      <c r="AX82" s="641" t="e">
        <f>IF(#REF!="zákl. přenesená",J82,0)</f>
        <v>#REF!</v>
      </c>
      <c r="AY82" s="641" t="e">
        <f>IF(#REF!="sníž. přenesená",J82,0)</f>
        <v>#REF!</v>
      </c>
      <c r="AZ82" s="641" t="e">
        <f>IF(#REF!="nulová",J82,0)</f>
        <v>#REF!</v>
      </c>
      <c r="BA82" s="626" t="s">
        <v>1636</v>
      </c>
      <c r="BB82" s="641">
        <f>ROUND(I82*H82,2)</f>
        <v>0</v>
      </c>
      <c r="BC82" s="626" t="s">
        <v>1647</v>
      </c>
      <c r="BD82" s="640" t="s">
        <v>3506</v>
      </c>
    </row>
    <row r="83" spans="1:56" s="627" customFormat="1" ht="48" customHeight="1">
      <c r="A83" s="647"/>
      <c r="B83" s="665"/>
      <c r="C83" s="681">
        <v>4</v>
      </c>
      <c r="D83" s="681" t="s">
        <v>1653</v>
      </c>
      <c r="E83" s="682" t="s">
        <v>3505</v>
      </c>
      <c r="F83" s="683" t="s">
        <v>3504</v>
      </c>
      <c r="G83" s="684" t="s">
        <v>2881</v>
      </c>
      <c r="H83" s="685">
        <v>2</v>
      </c>
      <c r="I83" s="69"/>
      <c r="J83" s="706">
        <f>ROUND(I83*H83,2)</f>
        <v>0</v>
      </c>
      <c r="K83" s="707" t="s">
        <v>1651</v>
      </c>
      <c r="L83" s="642"/>
      <c r="M83" s="643" t="s">
        <v>2114</v>
      </c>
      <c r="AI83" s="640" t="s">
        <v>1656</v>
      </c>
      <c r="AK83" s="640" t="s">
        <v>1653</v>
      </c>
      <c r="AL83" s="640" t="s">
        <v>1636</v>
      </c>
      <c r="AP83" s="626" t="s">
        <v>1638</v>
      </c>
      <c r="AV83" s="641" t="e">
        <f>IF(#REF!="základní",J83,0)</f>
        <v>#REF!</v>
      </c>
      <c r="AW83" s="641" t="e">
        <f>IF(#REF!="snížená",J83,0)</f>
        <v>#REF!</v>
      </c>
      <c r="AX83" s="641" t="e">
        <f>IF(#REF!="zákl. přenesená",J83,0)</f>
        <v>#REF!</v>
      </c>
      <c r="AY83" s="641" t="e">
        <f>IF(#REF!="sníž. přenesená",J83,0)</f>
        <v>#REF!</v>
      </c>
      <c r="AZ83" s="641" t="e">
        <f>IF(#REF!="nulová",J83,0)</f>
        <v>#REF!</v>
      </c>
      <c r="BA83" s="626" t="s">
        <v>1636</v>
      </c>
      <c r="BB83" s="641">
        <f>ROUND(I83*H83,2)</f>
        <v>0</v>
      </c>
      <c r="BC83" s="626" t="s">
        <v>1647</v>
      </c>
      <c r="BD83" s="640" t="s">
        <v>3503</v>
      </c>
    </row>
    <row r="84" spans="1:56" s="627" customFormat="1" ht="24" customHeight="1">
      <c r="A84" s="647"/>
      <c r="B84" s="665"/>
      <c r="C84" s="681">
        <v>5</v>
      </c>
      <c r="D84" s="681" t="s">
        <v>1653</v>
      </c>
      <c r="E84" s="682" t="s">
        <v>3502</v>
      </c>
      <c r="F84" s="683" t="s">
        <v>3501</v>
      </c>
      <c r="G84" s="684" t="s">
        <v>2881</v>
      </c>
      <c r="H84" s="685">
        <v>2</v>
      </c>
      <c r="I84" s="69"/>
      <c r="J84" s="706">
        <f>ROUND(I84*H84,2)</f>
        <v>0</v>
      </c>
      <c r="K84" s="707" t="s">
        <v>1651</v>
      </c>
      <c r="L84" s="642"/>
      <c r="M84" s="643" t="s">
        <v>2114</v>
      </c>
      <c r="AI84" s="640" t="s">
        <v>1656</v>
      </c>
      <c r="AK84" s="640" t="s">
        <v>1653</v>
      </c>
      <c r="AL84" s="640" t="s">
        <v>1636</v>
      </c>
      <c r="AP84" s="626" t="s">
        <v>1638</v>
      </c>
      <c r="AV84" s="641" t="e">
        <f>IF(#REF!="základní",J84,0)</f>
        <v>#REF!</v>
      </c>
      <c r="AW84" s="641" t="e">
        <f>IF(#REF!="snížená",J84,0)</f>
        <v>#REF!</v>
      </c>
      <c r="AX84" s="641" t="e">
        <f>IF(#REF!="zákl. přenesená",J84,0)</f>
        <v>#REF!</v>
      </c>
      <c r="AY84" s="641" t="e">
        <f>IF(#REF!="sníž. přenesená",J84,0)</f>
        <v>#REF!</v>
      </c>
      <c r="AZ84" s="641" t="e">
        <f>IF(#REF!="nulová",J84,0)</f>
        <v>#REF!</v>
      </c>
      <c r="BA84" s="626" t="s">
        <v>1636</v>
      </c>
      <c r="BB84" s="641">
        <f>ROUND(I84*H84,2)</f>
        <v>0</v>
      </c>
      <c r="BC84" s="626" t="s">
        <v>1647</v>
      </c>
      <c r="BD84" s="640" t="s">
        <v>3500</v>
      </c>
    </row>
    <row r="85" spans="1:56" s="634" customFormat="1" ht="22.9" customHeight="1">
      <c r="A85" s="671"/>
      <c r="B85" s="672"/>
      <c r="C85" s="671"/>
      <c r="D85" s="673" t="s">
        <v>1633</v>
      </c>
      <c r="E85" s="675" t="s">
        <v>3499</v>
      </c>
      <c r="F85" s="675" t="s">
        <v>3498</v>
      </c>
      <c r="G85" s="671"/>
      <c r="H85" s="671"/>
      <c r="J85" s="703">
        <f>BB85</f>
        <v>0</v>
      </c>
      <c r="K85" s="736"/>
      <c r="M85" s="636"/>
      <c r="AI85" s="635" t="s">
        <v>1636</v>
      </c>
      <c r="AK85" s="637" t="s">
        <v>1633</v>
      </c>
      <c r="AL85" s="637" t="s">
        <v>1641</v>
      </c>
      <c r="AP85" s="635" t="s">
        <v>1638</v>
      </c>
      <c r="BB85" s="638">
        <f>SUM(BB86:BB88)</f>
        <v>0</v>
      </c>
    </row>
    <row r="86" spans="1:56" s="627" customFormat="1" ht="24" customHeight="1">
      <c r="A86" s="647"/>
      <c r="B86" s="665"/>
      <c r="C86" s="676">
        <v>6</v>
      </c>
      <c r="D86" s="676" t="s">
        <v>1642</v>
      </c>
      <c r="E86" s="677" t="s">
        <v>3497</v>
      </c>
      <c r="F86" s="678" t="s">
        <v>3496</v>
      </c>
      <c r="G86" s="679" t="s">
        <v>18</v>
      </c>
      <c r="H86" s="680">
        <v>1</v>
      </c>
      <c r="I86" s="68"/>
      <c r="J86" s="704">
        <f>ROUND(I86*H86,2)</f>
        <v>0</v>
      </c>
      <c r="K86" s="705" t="s">
        <v>3818</v>
      </c>
      <c r="M86" s="639" t="s">
        <v>2114</v>
      </c>
      <c r="AI86" s="640" t="s">
        <v>1647</v>
      </c>
      <c r="AK86" s="640" t="s">
        <v>1642</v>
      </c>
      <c r="AL86" s="640" t="s">
        <v>1636</v>
      </c>
      <c r="AP86" s="626" t="s">
        <v>1638</v>
      </c>
      <c r="AV86" s="641" t="e">
        <f>IF(#REF!="základní",J86,0)</f>
        <v>#REF!</v>
      </c>
      <c r="AW86" s="641" t="e">
        <f>IF(#REF!="snížená",J86,0)</f>
        <v>#REF!</v>
      </c>
      <c r="AX86" s="641" t="e">
        <f>IF(#REF!="zákl. přenesená",J86,0)</f>
        <v>#REF!</v>
      </c>
      <c r="AY86" s="641" t="e">
        <f>IF(#REF!="sníž. přenesená",J86,0)</f>
        <v>#REF!</v>
      </c>
      <c r="AZ86" s="641" t="e">
        <f>IF(#REF!="nulová",J86,0)</f>
        <v>#REF!</v>
      </c>
      <c r="BA86" s="626" t="s">
        <v>1636</v>
      </c>
      <c r="BB86" s="641">
        <f>ROUND(I86*H86,2)</f>
        <v>0</v>
      </c>
      <c r="BC86" s="626" t="s">
        <v>1647</v>
      </c>
      <c r="BD86" s="640" t="s">
        <v>3495</v>
      </c>
    </row>
    <row r="87" spans="1:56" s="627" customFormat="1" ht="48" customHeight="1">
      <c r="A87" s="647"/>
      <c r="B87" s="665"/>
      <c r="C87" s="681">
        <v>7</v>
      </c>
      <c r="D87" s="681" t="s">
        <v>1653</v>
      </c>
      <c r="E87" s="682" t="s">
        <v>3494</v>
      </c>
      <c r="F87" s="683" t="s">
        <v>3493</v>
      </c>
      <c r="G87" s="684" t="s">
        <v>2881</v>
      </c>
      <c r="H87" s="685">
        <v>1</v>
      </c>
      <c r="I87" s="69"/>
      <c r="J87" s="706">
        <f>ROUND(I87*H87,2)</f>
        <v>0</v>
      </c>
      <c r="K87" s="707" t="s">
        <v>1651</v>
      </c>
      <c r="L87" s="642"/>
      <c r="M87" s="643" t="s">
        <v>2114</v>
      </c>
      <c r="AI87" s="640" t="s">
        <v>1656</v>
      </c>
      <c r="AK87" s="640" t="s">
        <v>1653</v>
      </c>
      <c r="AL87" s="640" t="s">
        <v>1636</v>
      </c>
      <c r="AP87" s="626" t="s">
        <v>1638</v>
      </c>
      <c r="AV87" s="641" t="e">
        <f>IF(#REF!="základní",J87,0)</f>
        <v>#REF!</v>
      </c>
      <c r="AW87" s="641" t="e">
        <f>IF(#REF!="snížená",J87,0)</f>
        <v>#REF!</v>
      </c>
      <c r="AX87" s="641" t="e">
        <f>IF(#REF!="zákl. přenesená",J87,0)</f>
        <v>#REF!</v>
      </c>
      <c r="AY87" s="641" t="e">
        <f>IF(#REF!="sníž. přenesená",J87,0)</f>
        <v>#REF!</v>
      </c>
      <c r="AZ87" s="641" t="e">
        <f>IF(#REF!="nulová",J87,0)</f>
        <v>#REF!</v>
      </c>
      <c r="BA87" s="626" t="s">
        <v>1636</v>
      </c>
      <c r="BB87" s="641">
        <f>ROUND(I87*H87,2)</f>
        <v>0</v>
      </c>
      <c r="BC87" s="626" t="s">
        <v>1647</v>
      </c>
      <c r="BD87" s="640" t="s">
        <v>3492</v>
      </c>
    </row>
    <row r="88" spans="1:56" s="627" customFormat="1" ht="24" customHeight="1">
      <c r="A88" s="647"/>
      <c r="B88" s="665"/>
      <c r="C88" s="681">
        <v>8</v>
      </c>
      <c r="D88" s="681" t="s">
        <v>1653</v>
      </c>
      <c r="E88" s="682" t="s">
        <v>3491</v>
      </c>
      <c r="F88" s="683" t="s">
        <v>3490</v>
      </c>
      <c r="G88" s="684" t="s">
        <v>2881</v>
      </c>
      <c r="H88" s="685">
        <v>1</v>
      </c>
      <c r="I88" s="69"/>
      <c r="J88" s="706">
        <f>ROUND(I88*H88,2)</f>
        <v>0</v>
      </c>
      <c r="K88" s="707" t="s">
        <v>1651</v>
      </c>
      <c r="L88" s="642"/>
      <c r="M88" s="643" t="s">
        <v>2114</v>
      </c>
      <c r="AI88" s="640" t="s">
        <v>1656</v>
      </c>
      <c r="AK88" s="640" t="s">
        <v>1653</v>
      </c>
      <c r="AL88" s="640" t="s">
        <v>1636</v>
      </c>
      <c r="AP88" s="626" t="s">
        <v>1638</v>
      </c>
      <c r="AV88" s="641" t="e">
        <f>IF(#REF!="základní",J88,0)</f>
        <v>#REF!</v>
      </c>
      <c r="AW88" s="641" t="e">
        <f>IF(#REF!="snížená",J88,0)</f>
        <v>#REF!</v>
      </c>
      <c r="AX88" s="641" t="e">
        <f>IF(#REF!="zákl. přenesená",J88,0)</f>
        <v>#REF!</v>
      </c>
      <c r="AY88" s="641" t="e">
        <f>IF(#REF!="sníž. přenesená",J88,0)</f>
        <v>#REF!</v>
      </c>
      <c r="AZ88" s="641" t="e">
        <f>IF(#REF!="nulová",J88,0)</f>
        <v>#REF!</v>
      </c>
      <c r="BA88" s="626" t="s">
        <v>1636</v>
      </c>
      <c r="BB88" s="641">
        <f>ROUND(I88*H88,2)</f>
        <v>0</v>
      </c>
      <c r="BC88" s="626" t="s">
        <v>1647</v>
      </c>
      <c r="BD88" s="640" t="s">
        <v>3489</v>
      </c>
    </row>
    <row r="89" spans="1:56" s="634" customFormat="1" ht="22.9" customHeight="1">
      <c r="A89" s="671"/>
      <c r="B89" s="672"/>
      <c r="C89" s="671"/>
      <c r="D89" s="673" t="s">
        <v>1633</v>
      </c>
      <c r="E89" s="675" t="s">
        <v>3488</v>
      </c>
      <c r="F89" s="675" t="s">
        <v>3487</v>
      </c>
      <c r="G89" s="671"/>
      <c r="H89" s="671"/>
      <c r="J89" s="703">
        <f>BB89</f>
        <v>0</v>
      </c>
      <c r="K89" s="736"/>
      <c r="M89" s="636"/>
      <c r="AI89" s="635" t="s">
        <v>1636</v>
      </c>
      <c r="AK89" s="637" t="s">
        <v>1633</v>
      </c>
      <c r="AL89" s="637" t="s">
        <v>1641</v>
      </c>
      <c r="AP89" s="635" t="s">
        <v>1638</v>
      </c>
      <c r="BB89" s="638">
        <f>SUM(BB90:BB91)</f>
        <v>0</v>
      </c>
    </row>
    <row r="90" spans="1:56" s="627" customFormat="1" ht="24" customHeight="1">
      <c r="A90" s="647"/>
      <c r="B90" s="665"/>
      <c r="C90" s="676">
        <v>9</v>
      </c>
      <c r="D90" s="676" t="s">
        <v>1642</v>
      </c>
      <c r="E90" s="677" t="s">
        <v>3486</v>
      </c>
      <c r="F90" s="678" t="s">
        <v>3485</v>
      </c>
      <c r="G90" s="679" t="s">
        <v>18</v>
      </c>
      <c r="H90" s="680">
        <v>5</v>
      </c>
      <c r="I90" s="68"/>
      <c r="J90" s="704">
        <f>ROUND(I90*H90,2)</f>
        <v>0</v>
      </c>
      <c r="K90" s="705" t="s">
        <v>3818</v>
      </c>
      <c r="M90" s="639" t="s">
        <v>2114</v>
      </c>
      <c r="AI90" s="640" t="s">
        <v>1647</v>
      </c>
      <c r="AK90" s="640" t="s">
        <v>1642</v>
      </c>
      <c r="AL90" s="640" t="s">
        <v>1636</v>
      </c>
      <c r="AP90" s="626" t="s">
        <v>1638</v>
      </c>
      <c r="AV90" s="641" t="e">
        <f>IF(#REF!="základní",J90,0)</f>
        <v>#REF!</v>
      </c>
      <c r="AW90" s="641" t="e">
        <f>IF(#REF!="snížená",J90,0)</f>
        <v>#REF!</v>
      </c>
      <c r="AX90" s="641" t="e">
        <f>IF(#REF!="zákl. přenesená",J90,0)</f>
        <v>#REF!</v>
      </c>
      <c r="AY90" s="641" t="e">
        <f>IF(#REF!="sníž. přenesená",J90,0)</f>
        <v>#REF!</v>
      </c>
      <c r="AZ90" s="641" t="e">
        <f>IF(#REF!="nulová",J90,0)</f>
        <v>#REF!</v>
      </c>
      <c r="BA90" s="626" t="s">
        <v>1636</v>
      </c>
      <c r="BB90" s="641">
        <f>ROUND(I90*H90,2)</f>
        <v>0</v>
      </c>
      <c r="BC90" s="626" t="s">
        <v>1647</v>
      </c>
      <c r="BD90" s="640" t="s">
        <v>3484</v>
      </c>
    </row>
    <row r="91" spans="1:56" s="627" customFormat="1" ht="36" customHeight="1">
      <c r="A91" s="647"/>
      <c r="B91" s="665"/>
      <c r="C91" s="681">
        <v>10</v>
      </c>
      <c r="D91" s="681" t="s">
        <v>1653</v>
      </c>
      <c r="E91" s="682" t="s">
        <v>3483</v>
      </c>
      <c r="F91" s="683" t="s">
        <v>3482</v>
      </c>
      <c r="G91" s="684" t="s">
        <v>2881</v>
      </c>
      <c r="H91" s="685">
        <v>5</v>
      </c>
      <c r="I91" s="69"/>
      <c r="J91" s="706">
        <f>ROUND(I91*H91,2)</f>
        <v>0</v>
      </c>
      <c r="K91" s="707" t="s">
        <v>1651</v>
      </c>
      <c r="L91" s="642"/>
      <c r="M91" s="643" t="s">
        <v>2114</v>
      </c>
      <c r="AI91" s="640" t="s">
        <v>1656</v>
      </c>
      <c r="AK91" s="640" t="s">
        <v>1653</v>
      </c>
      <c r="AL91" s="640" t="s">
        <v>1636</v>
      </c>
      <c r="AP91" s="626" t="s">
        <v>1638</v>
      </c>
      <c r="AV91" s="641" t="e">
        <f>IF(#REF!="základní",J91,0)</f>
        <v>#REF!</v>
      </c>
      <c r="AW91" s="641" t="e">
        <f>IF(#REF!="snížená",J91,0)</f>
        <v>#REF!</v>
      </c>
      <c r="AX91" s="641" t="e">
        <f>IF(#REF!="zákl. přenesená",J91,0)</f>
        <v>#REF!</v>
      </c>
      <c r="AY91" s="641" t="e">
        <f>IF(#REF!="sníž. přenesená",J91,0)</f>
        <v>#REF!</v>
      </c>
      <c r="AZ91" s="641" t="e">
        <f>IF(#REF!="nulová",J91,0)</f>
        <v>#REF!</v>
      </c>
      <c r="BA91" s="626" t="s">
        <v>1636</v>
      </c>
      <c r="BB91" s="641">
        <f>ROUND(I91*H91,2)</f>
        <v>0</v>
      </c>
      <c r="BC91" s="626" t="s">
        <v>1647</v>
      </c>
      <c r="BD91" s="640" t="s">
        <v>3481</v>
      </c>
    </row>
    <row r="92" spans="1:56" s="634" customFormat="1" ht="22.9" customHeight="1">
      <c r="A92" s="671"/>
      <c r="B92" s="672"/>
      <c r="C92" s="671"/>
      <c r="D92" s="673" t="s">
        <v>1633</v>
      </c>
      <c r="E92" s="675" t="s">
        <v>3480</v>
      </c>
      <c r="F92" s="675" t="s">
        <v>3479</v>
      </c>
      <c r="G92" s="671"/>
      <c r="H92" s="671"/>
      <c r="J92" s="703">
        <f>BB92</f>
        <v>0</v>
      </c>
      <c r="K92" s="736"/>
      <c r="M92" s="636"/>
      <c r="AI92" s="635" t="s">
        <v>1636</v>
      </c>
      <c r="AK92" s="637" t="s">
        <v>1633</v>
      </c>
      <c r="AL92" s="637" t="s">
        <v>1641</v>
      </c>
      <c r="AP92" s="635" t="s">
        <v>1638</v>
      </c>
      <c r="BB92" s="638">
        <f>SUM(BB93:BB94)</f>
        <v>0</v>
      </c>
    </row>
    <row r="93" spans="1:56" s="627" customFormat="1" ht="24" customHeight="1">
      <c r="A93" s="647"/>
      <c r="B93" s="665"/>
      <c r="C93" s="676">
        <v>11</v>
      </c>
      <c r="D93" s="676" t="s">
        <v>1642</v>
      </c>
      <c r="E93" s="677" t="s">
        <v>3478</v>
      </c>
      <c r="F93" s="678" t="s">
        <v>3477</v>
      </c>
      <c r="G93" s="679" t="s">
        <v>18</v>
      </c>
      <c r="H93" s="680">
        <v>12</v>
      </c>
      <c r="I93" s="68"/>
      <c r="J93" s="704">
        <f>ROUND(I93*H93,2)</f>
        <v>0</v>
      </c>
      <c r="K93" s="705" t="s">
        <v>3818</v>
      </c>
      <c r="M93" s="639" t="s">
        <v>2114</v>
      </c>
      <c r="AI93" s="640" t="s">
        <v>1647</v>
      </c>
      <c r="AK93" s="640" t="s">
        <v>1642</v>
      </c>
      <c r="AL93" s="640" t="s">
        <v>1636</v>
      </c>
      <c r="AP93" s="626" t="s">
        <v>1638</v>
      </c>
      <c r="AV93" s="641" t="e">
        <f>IF(#REF!="základní",J93,0)</f>
        <v>#REF!</v>
      </c>
      <c r="AW93" s="641" t="e">
        <f>IF(#REF!="snížená",J93,0)</f>
        <v>#REF!</v>
      </c>
      <c r="AX93" s="641" t="e">
        <f>IF(#REF!="zákl. přenesená",J93,0)</f>
        <v>#REF!</v>
      </c>
      <c r="AY93" s="641" t="e">
        <f>IF(#REF!="sníž. přenesená",J93,0)</f>
        <v>#REF!</v>
      </c>
      <c r="AZ93" s="641" t="e">
        <f>IF(#REF!="nulová",J93,0)</f>
        <v>#REF!</v>
      </c>
      <c r="BA93" s="626" t="s">
        <v>1636</v>
      </c>
      <c r="BB93" s="641">
        <f>ROUND(I93*H93,2)</f>
        <v>0</v>
      </c>
      <c r="BC93" s="626" t="s">
        <v>1647</v>
      </c>
      <c r="BD93" s="640" t="s">
        <v>3476</v>
      </c>
    </row>
    <row r="94" spans="1:56" s="627" customFormat="1" ht="48" customHeight="1">
      <c r="A94" s="647"/>
      <c r="B94" s="665"/>
      <c r="C94" s="681">
        <v>12</v>
      </c>
      <c r="D94" s="681" t="s">
        <v>1653</v>
      </c>
      <c r="E94" s="682" t="s">
        <v>3475</v>
      </c>
      <c r="F94" s="683" t="s">
        <v>3831</v>
      </c>
      <c r="G94" s="684" t="s">
        <v>2881</v>
      </c>
      <c r="H94" s="685">
        <v>12</v>
      </c>
      <c r="I94" s="69"/>
      <c r="J94" s="706">
        <f>ROUND(I94*H94,2)</f>
        <v>0</v>
      </c>
      <c r="K94" s="707" t="s">
        <v>1651</v>
      </c>
      <c r="L94" s="642"/>
      <c r="M94" s="643" t="s">
        <v>2114</v>
      </c>
      <c r="AI94" s="640" t="s">
        <v>1656</v>
      </c>
      <c r="AK94" s="640" t="s">
        <v>1653</v>
      </c>
      <c r="AL94" s="640" t="s">
        <v>1636</v>
      </c>
      <c r="AP94" s="626" t="s">
        <v>1638</v>
      </c>
      <c r="AV94" s="641" t="e">
        <f>IF(#REF!="základní",J94,0)</f>
        <v>#REF!</v>
      </c>
      <c r="AW94" s="641" t="e">
        <f>IF(#REF!="snížená",J94,0)</f>
        <v>#REF!</v>
      </c>
      <c r="AX94" s="641" t="e">
        <f>IF(#REF!="zákl. přenesená",J94,0)</f>
        <v>#REF!</v>
      </c>
      <c r="AY94" s="641" t="e">
        <f>IF(#REF!="sníž. přenesená",J94,0)</f>
        <v>#REF!</v>
      </c>
      <c r="AZ94" s="641" t="e">
        <f>IF(#REF!="nulová",J94,0)</f>
        <v>#REF!</v>
      </c>
      <c r="BA94" s="626" t="s">
        <v>1636</v>
      </c>
      <c r="BB94" s="641">
        <f>ROUND(I94*H94,2)</f>
        <v>0</v>
      </c>
      <c r="BC94" s="626" t="s">
        <v>1647</v>
      </c>
      <c r="BD94" s="640" t="s">
        <v>3474</v>
      </c>
    </row>
    <row r="95" spans="1:56" s="634" customFormat="1" ht="22.9" customHeight="1">
      <c r="A95" s="671"/>
      <c r="B95" s="672"/>
      <c r="C95" s="671"/>
      <c r="D95" s="673" t="s">
        <v>1633</v>
      </c>
      <c r="E95" s="675" t="s">
        <v>3473</v>
      </c>
      <c r="F95" s="675" t="s">
        <v>3472</v>
      </c>
      <c r="G95" s="671"/>
      <c r="H95" s="671"/>
      <c r="J95" s="703">
        <f>BB95</f>
        <v>0</v>
      </c>
      <c r="K95" s="736"/>
      <c r="M95" s="636"/>
      <c r="AI95" s="635" t="s">
        <v>1636</v>
      </c>
      <c r="AK95" s="637" t="s">
        <v>1633</v>
      </c>
      <c r="AL95" s="637" t="s">
        <v>1641</v>
      </c>
      <c r="AP95" s="635" t="s">
        <v>1638</v>
      </c>
      <c r="BB95" s="638">
        <f>SUM(BB96:BB97)</f>
        <v>0</v>
      </c>
    </row>
    <row r="96" spans="1:56" s="627" customFormat="1" ht="24" customHeight="1">
      <c r="A96" s="647"/>
      <c r="B96" s="665"/>
      <c r="C96" s="676">
        <v>13</v>
      </c>
      <c r="D96" s="676" t="s">
        <v>1642</v>
      </c>
      <c r="E96" s="677" t="s">
        <v>3439</v>
      </c>
      <c r="F96" s="678" t="s">
        <v>3438</v>
      </c>
      <c r="G96" s="679" t="s">
        <v>18</v>
      </c>
      <c r="H96" s="680">
        <v>5</v>
      </c>
      <c r="I96" s="68"/>
      <c r="J96" s="704">
        <f>ROUND(I96*H96,2)</f>
        <v>0</v>
      </c>
      <c r="K96" s="705" t="s">
        <v>3818</v>
      </c>
      <c r="M96" s="639" t="s">
        <v>2114</v>
      </c>
      <c r="AI96" s="640" t="s">
        <v>1647</v>
      </c>
      <c r="AK96" s="640" t="s">
        <v>1642</v>
      </c>
      <c r="AL96" s="640" t="s">
        <v>1636</v>
      </c>
      <c r="AP96" s="626" t="s">
        <v>1638</v>
      </c>
      <c r="AV96" s="641" t="e">
        <f>IF(#REF!="základní",J96,0)</f>
        <v>#REF!</v>
      </c>
      <c r="AW96" s="641" t="e">
        <f>IF(#REF!="snížená",J96,0)</f>
        <v>#REF!</v>
      </c>
      <c r="AX96" s="641" t="e">
        <f>IF(#REF!="zákl. přenesená",J96,0)</f>
        <v>#REF!</v>
      </c>
      <c r="AY96" s="641" t="e">
        <f>IF(#REF!="sníž. přenesená",J96,0)</f>
        <v>#REF!</v>
      </c>
      <c r="AZ96" s="641" t="e">
        <f>IF(#REF!="nulová",J96,0)</f>
        <v>#REF!</v>
      </c>
      <c r="BA96" s="626" t="s">
        <v>1636</v>
      </c>
      <c r="BB96" s="641">
        <f>ROUND(I96*H96,2)</f>
        <v>0</v>
      </c>
      <c r="BC96" s="626" t="s">
        <v>1647</v>
      </c>
      <c r="BD96" s="640" t="s">
        <v>3471</v>
      </c>
    </row>
    <row r="97" spans="1:56" s="627" customFormat="1" ht="48" customHeight="1">
      <c r="A97" s="647"/>
      <c r="B97" s="665"/>
      <c r="C97" s="681">
        <v>14</v>
      </c>
      <c r="D97" s="681" t="s">
        <v>1653</v>
      </c>
      <c r="E97" s="682" t="s">
        <v>3470</v>
      </c>
      <c r="F97" s="683" t="s">
        <v>3832</v>
      </c>
      <c r="G97" s="684" t="s">
        <v>2881</v>
      </c>
      <c r="H97" s="685">
        <v>5</v>
      </c>
      <c r="I97" s="69"/>
      <c r="J97" s="706">
        <f>ROUND(I97*H97,2)</f>
        <v>0</v>
      </c>
      <c r="K97" s="707" t="s">
        <v>1651</v>
      </c>
      <c r="L97" s="642"/>
      <c r="M97" s="643" t="s">
        <v>2114</v>
      </c>
      <c r="AI97" s="640" t="s">
        <v>1656</v>
      </c>
      <c r="AK97" s="640" t="s">
        <v>1653</v>
      </c>
      <c r="AL97" s="640" t="s">
        <v>1636</v>
      </c>
      <c r="AP97" s="626" t="s">
        <v>1638</v>
      </c>
      <c r="AV97" s="641" t="e">
        <f>IF(#REF!="základní",J97,0)</f>
        <v>#REF!</v>
      </c>
      <c r="AW97" s="641" t="e">
        <f>IF(#REF!="snížená",J97,0)</f>
        <v>#REF!</v>
      </c>
      <c r="AX97" s="641" t="e">
        <f>IF(#REF!="zákl. přenesená",J97,0)</f>
        <v>#REF!</v>
      </c>
      <c r="AY97" s="641" t="e">
        <f>IF(#REF!="sníž. přenesená",J97,0)</f>
        <v>#REF!</v>
      </c>
      <c r="AZ97" s="641" t="e">
        <f>IF(#REF!="nulová",J97,0)</f>
        <v>#REF!</v>
      </c>
      <c r="BA97" s="626" t="s">
        <v>1636</v>
      </c>
      <c r="BB97" s="641">
        <f>ROUND(I97*H97,2)</f>
        <v>0</v>
      </c>
      <c r="BC97" s="626" t="s">
        <v>1647</v>
      </c>
      <c r="BD97" s="640" t="s">
        <v>3469</v>
      </c>
    </row>
    <row r="98" spans="1:56" s="634" customFormat="1" ht="22.9" customHeight="1">
      <c r="A98" s="671"/>
      <c r="B98" s="672"/>
      <c r="C98" s="671"/>
      <c r="D98" s="673" t="s">
        <v>1633</v>
      </c>
      <c r="E98" s="675" t="s">
        <v>3468</v>
      </c>
      <c r="F98" s="675" t="s">
        <v>3467</v>
      </c>
      <c r="G98" s="671"/>
      <c r="H98" s="671"/>
      <c r="J98" s="703">
        <f>BB98</f>
        <v>0</v>
      </c>
      <c r="K98" s="736"/>
      <c r="M98" s="636"/>
      <c r="AI98" s="635" t="s">
        <v>1636</v>
      </c>
      <c r="AK98" s="637" t="s">
        <v>1633</v>
      </c>
      <c r="AL98" s="637" t="s">
        <v>1641</v>
      </c>
      <c r="AP98" s="635" t="s">
        <v>1638</v>
      </c>
      <c r="BB98" s="638">
        <f>SUM(BB99:BB101)</f>
        <v>0</v>
      </c>
    </row>
    <row r="99" spans="1:56" s="627" customFormat="1" ht="24" customHeight="1">
      <c r="A99" s="647"/>
      <c r="B99" s="665"/>
      <c r="C99" s="676">
        <v>15</v>
      </c>
      <c r="D99" s="676" t="s">
        <v>1642</v>
      </c>
      <c r="E99" s="677" t="s">
        <v>3439</v>
      </c>
      <c r="F99" s="678" t="s">
        <v>3438</v>
      </c>
      <c r="G99" s="679" t="s">
        <v>18</v>
      </c>
      <c r="H99" s="680">
        <v>2</v>
      </c>
      <c r="I99" s="68"/>
      <c r="J99" s="704">
        <f>ROUND(I99*H99,2)</f>
        <v>0</v>
      </c>
      <c r="K99" s="705" t="s">
        <v>3818</v>
      </c>
      <c r="M99" s="639" t="s">
        <v>2114</v>
      </c>
      <c r="AI99" s="640" t="s">
        <v>1647</v>
      </c>
      <c r="AK99" s="640" t="s">
        <v>1642</v>
      </c>
      <c r="AL99" s="640" t="s">
        <v>1636</v>
      </c>
      <c r="AP99" s="626" t="s">
        <v>1638</v>
      </c>
      <c r="AV99" s="641" t="e">
        <f>IF(#REF!="základní",J99,0)</f>
        <v>#REF!</v>
      </c>
      <c r="AW99" s="641" t="e">
        <f>IF(#REF!="snížená",J99,0)</f>
        <v>#REF!</v>
      </c>
      <c r="AX99" s="641" t="e">
        <f>IF(#REF!="zákl. přenesená",J99,0)</f>
        <v>#REF!</v>
      </c>
      <c r="AY99" s="641" t="e">
        <f>IF(#REF!="sníž. přenesená",J99,0)</f>
        <v>#REF!</v>
      </c>
      <c r="AZ99" s="641" t="e">
        <f>IF(#REF!="nulová",J99,0)</f>
        <v>#REF!</v>
      </c>
      <c r="BA99" s="626" t="s">
        <v>1636</v>
      </c>
      <c r="BB99" s="641">
        <f>ROUND(I99*H99,2)</f>
        <v>0</v>
      </c>
      <c r="BC99" s="626" t="s">
        <v>1647</v>
      </c>
      <c r="BD99" s="640" t="s">
        <v>3466</v>
      </c>
    </row>
    <row r="100" spans="1:56" s="627" customFormat="1" ht="48" customHeight="1">
      <c r="A100" s="647"/>
      <c r="B100" s="665"/>
      <c r="C100" s="681">
        <v>16</v>
      </c>
      <c r="D100" s="681" t="s">
        <v>1653</v>
      </c>
      <c r="E100" s="682" t="s">
        <v>3465</v>
      </c>
      <c r="F100" s="683" t="s">
        <v>3464</v>
      </c>
      <c r="G100" s="684" t="s">
        <v>2881</v>
      </c>
      <c r="H100" s="685">
        <v>2</v>
      </c>
      <c r="I100" s="69"/>
      <c r="J100" s="706">
        <f>ROUND(I100*H100,2)</f>
        <v>0</v>
      </c>
      <c r="K100" s="707" t="s">
        <v>1651</v>
      </c>
      <c r="L100" s="642"/>
      <c r="M100" s="643" t="s">
        <v>2114</v>
      </c>
      <c r="AI100" s="640" t="s">
        <v>1656</v>
      </c>
      <c r="AK100" s="640" t="s">
        <v>1653</v>
      </c>
      <c r="AL100" s="640" t="s">
        <v>1636</v>
      </c>
      <c r="AP100" s="626" t="s">
        <v>1638</v>
      </c>
      <c r="AV100" s="641" t="e">
        <f>IF(#REF!="základní",J100,0)</f>
        <v>#REF!</v>
      </c>
      <c r="AW100" s="641" t="e">
        <f>IF(#REF!="snížená",J100,0)</f>
        <v>#REF!</v>
      </c>
      <c r="AX100" s="641" t="e">
        <f>IF(#REF!="zákl. přenesená",J100,0)</f>
        <v>#REF!</v>
      </c>
      <c r="AY100" s="641" t="e">
        <f>IF(#REF!="sníž. přenesená",J100,0)</f>
        <v>#REF!</v>
      </c>
      <c r="AZ100" s="641" t="e">
        <f>IF(#REF!="nulová",J100,0)</f>
        <v>#REF!</v>
      </c>
      <c r="BA100" s="626" t="s">
        <v>1636</v>
      </c>
      <c r="BB100" s="641">
        <f>ROUND(I100*H100,2)</f>
        <v>0</v>
      </c>
      <c r="BC100" s="626" t="s">
        <v>1647</v>
      </c>
      <c r="BD100" s="640" t="s">
        <v>3463</v>
      </c>
    </row>
    <row r="101" spans="1:56" s="627" customFormat="1" ht="24" customHeight="1">
      <c r="A101" s="647"/>
      <c r="B101" s="665"/>
      <c r="C101" s="681">
        <v>17</v>
      </c>
      <c r="D101" s="681" t="s">
        <v>1653</v>
      </c>
      <c r="E101" s="682" t="s">
        <v>3462</v>
      </c>
      <c r="F101" s="683" t="s">
        <v>3461</v>
      </c>
      <c r="G101" s="684" t="s">
        <v>2881</v>
      </c>
      <c r="H101" s="685">
        <v>2</v>
      </c>
      <c r="I101" s="69"/>
      <c r="J101" s="706">
        <f>ROUND(I101*H101,2)</f>
        <v>0</v>
      </c>
      <c r="K101" s="707" t="s">
        <v>1651</v>
      </c>
      <c r="L101" s="642"/>
      <c r="M101" s="643" t="s">
        <v>2114</v>
      </c>
      <c r="AI101" s="640" t="s">
        <v>1656</v>
      </c>
      <c r="AK101" s="640" t="s">
        <v>1653</v>
      </c>
      <c r="AL101" s="640" t="s">
        <v>1636</v>
      </c>
      <c r="AP101" s="626" t="s">
        <v>1638</v>
      </c>
      <c r="AV101" s="641" t="e">
        <f>IF(#REF!="základní",J101,0)</f>
        <v>#REF!</v>
      </c>
      <c r="AW101" s="641" t="e">
        <f>IF(#REF!="snížená",J101,0)</f>
        <v>#REF!</v>
      </c>
      <c r="AX101" s="641" t="e">
        <f>IF(#REF!="zákl. přenesená",J101,0)</f>
        <v>#REF!</v>
      </c>
      <c r="AY101" s="641" t="e">
        <f>IF(#REF!="sníž. přenesená",J101,0)</f>
        <v>#REF!</v>
      </c>
      <c r="AZ101" s="641" t="e">
        <f>IF(#REF!="nulová",J101,0)</f>
        <v>#REF!</v>
      </c>
      <c r="BA101" s="626" t="s">
        <v>1636</v>
      </c>
      <c r="BB101" s="641">
        <f>ROUND(I101*H101,2)</f>
        <v>0</v>
      </c>
      <c r="BC101" s="626" t="s">
        <v>1647</v>
      </c>
      <c r="BD101" s="640" t="s">
        <v>3460</v>
      </c>
    </row>
    <row r="102" spans="1:56" s="634" customFormat="1" ht="22.9" customHeight="1">
      <c r="A102" s="671"/>
      <c r="B102" s="672"/>
      <c r="C102" s="671"/>
      <c r="D102" s="673" t="s">
        <v>1633</v>
      </c>
      <c r="E102" s="675" t="s">
        <v>3459</v>
      </c>
      <c r="F102" s="675" t="s">
        <v>3458</v>
      </c>
      <c r="G102" s="671"/>
      <c r="H102" s="671"/>
      <c r="J102" s="703">
        <f>BB102</f>
        <v>0</v>
      </c>
      <c r="K102" s="736"/>
      <c r="M102" s="636"/>
      <c r="AI102" s="635" t="s">
        <v>1636</v>
      </c>
      <c r="AK102" s="637" t="s">
        <v>1633</v>
      </c>
      <c r="AL102" s="637" t="s">
        <v>1641</v>
      </c>
      <c r="AP102" s="635" t="s">
        <v>1638</v>
      </c>
      <c r="BB102" s="638">
        <f>SUM(BB103:BB105)</f>
        <v>0</v>
      </c>
    </row>
    <row r="103" spans="1:56" s="627" customFormat="1" ht="24" customHeight="1">
      <c r="A103" s="647"/>
      <c r="B103" s="665"/>
      <c r="C103" s="676">
        <v>18</v>
      </c>
      <c r="D103" s="676" t="s">
        <v>1642</v>
      </c>
      <c r="E103" s="677" t="s">
        <v>3457</v>
      </c>
      <c r="F103" s="678" t="s">
        <v>3456</v>
      </c>
      <c r="G103" s="679" t="s">
        <v>18</v>
      </c>
      <c r="H103" s="680">
        <v>15</v>
      </c>
      <c r="I103" s="68"/>
      <c r="J103" s="704">
        <f>ROUND(I103*H103,2)</f>
        <v>0</v>
      </c>
      <c r="K103" s="705" t="s">
        <v>3818</v>
      </c>
      <c r="M103" s="639" t="s">
        <v>2114</v>
      </c>
      <c r="AI103" s="640" t="s">
        <v>1647</v>
      </c>
      <c r="AK103" s="640" t="s">
        <v>1642</v>
      </c>
      <c r="AL103" s="640" t="s">
        <v>1636</v>
      </c>
      <c r="AP103" s="626" t="s">
        <v>1638</v>
      </c>
      <c r="AV103" s="641" t="e">
        <f>IF(#REF!="základní",J103,0)</f>
        <v>#REF!</v>
      </c>
      <c r="AW103" s="641" t="e">
        <f>IF(#REF!="snížená",J103,0)</f>
        <v>#REF!</v>
      </c>
      <c r="AX103" s="641" t="e">
        <f>IF(#REF!="zákl. přenesená",J103,0)</f>
        <v>#REF!</v>
      </c>
      <c r="AY103" s="641" t="e">
        <f>IF(#REF!="sníž. přenesená",J103,0)</f>
        <v>#REF!</v>
      </c>
      <c r="AZ103" s="641" t="e">
        <f>IF(#REF!="nulová",J103,0)</f>
        <v>#REF!</v>
      </c>
      <c r="BA103" s="626" t="s">
        <v>1636</v>
      </c>
      <c r="BB103" s="641">
        <f>ROUND(I103*H103,2)</f>
        <v>0</v>
      </c>
      <c r="BC103" s="626" t="s">
        <v>1647</v>
      </c>
      <c r="BD103" s="640" t="s">
        <v>3455</v>
      </c>
    </row>
    <row r="104" spans="1:56" s="627" customFormat="1" ht="48" customHeight="1">
      <c r="A104" s="647"/>
      <c r="B104" s="665"/>
      <c r="C104" s="681">
        <v>19</v>
      </c>
      <c r="D104" s="681" t="s">
        <v>1653</v>
      </c>
      <c r="E104" s="682" t="s">
        <v>3454</v>
      </c>
      <c r="F104" s="683" t="s">
        <v>3453</v>
      </c>
      <c r="G104" s="684" t="s">
        <v>2881</v>
      </c>
      <c r="H104" s="685">
        <v>15</v>
      </c>
      <c r="I104" s="69"/>
      <c r="J104" s="706">
        <f>ROUND(I104*H104,2)</f>
        <v>0</v>
      </c>
      <c r="K104" s="707" t="s">
        <v>1651</v>
      </c>
      <c r="L104" s="642"/>
      <c r="M104" s="643" t="s">
        <v>2114</v>
      </c>
      <c r="AI104" s="640" t="s">
        <v>1656</v>
      </c>
      <c r="AK104" s="640" t="s">
        <v>1653</v>
      </c>
      <c r="AL104" s="640" t="s">
        <v>1636</v>
      </c>
      <c r="AP104" s="626" t="s">
        <v>1638</v>
      </c>
      <c r="AV104" s="641" t="e">
        <f>IF(#REF!="základní",J104,0)</f>
        <v>#REF!</v>
      </c>
      <c r="AW104" s="641" t="e">
        <f>IF(#REF!="snížená",J104,0)</f>
        <v>#REF!</v>
      </c>
      <c r="AX104" s="641" t="e">
        <f>IF(#REF!="zákl. přenesená",J104,0)</f>
        <v>#REF!</v>
      </c>
      <c r="AY104" s="641" t="e">
        <f>IF(#REF!="sníž. přenesená",J104,0)</f>
        <v>#REF!</v>
      </c>
      <c r="AZ104" s="641" t="e">
        <f>IF(#REF!="nulová",J104,0)</f>
        <v>#REF!</v>
      </c>
      <c r="BA104" s="626" t="s">
        <v>1636</v>
      </c>
      <c r="BB104" s="641">
        <f>ROUND(I104*H104,2)</f>
        <v>0</v>
      </c>
      <c r="BC104" s="626" t="s">
        <v>1647</v>
      </c>
      <c r="BD104" s="640" t="s">
        <v>3452</v>
      </c>
    </row>
    <row r="105" spans="1:56" s="627" customFormat="1" ht="36" customHeight="1">
      <c r="A105" s="647"/>
      <c r="B105" s="665"/>
      <c r="C105" s="681">
        <v>20</v>
      </c>
      <c r="D105" s="681" t="s">
        <v>1653</v>
      </c>
      <c r="E105" s="682" t="s">
        <v>3451</v>
      </c>
      <c r="F105" s="683" t="s">
        <v>3450</v>
      </c>
      <c r="G105" s="684" t="s">
        <v>2881</v>
      </c>
      <c r="H105" s="685">
        <v>30</v>
      </c>
      <c r="I105" s="69"/>
      <c r="J105" s="706">
        <f>ROUND(I105*H105,2)</f>
        <v>0</v>
      </c>
      <c r="K105" s="707" t="s">
        <v>1651</v>
      </c>
      <c r="L105" s="642"/>
      <c r="M105" s="643" t="s">
        <v>2114</v>
      </c>
      <c r="AI105" s="640" t="s">
        <v>1656</v>
      </c>
      <c r="AK105" s="640" t="s">
        <v>1653</v>
      </c>
      <c r="AL105" s="640" t="s">
        <v>1636</v>
      </c>
      <c r="AP105" s="626" t="s">
        <v>1638</v>
      </c>
      <c r="AV105" s="641" t="e">
        <f>IF(#REF!="základní",J105,0)</f>
        <v>#REF!</v>
      </c>
      <c r="AW105" s="641" t="e">
        <f>IF(#REF!="snížená",J105,0)</f>
        <v>#REF!</v>
      </c>
      <c r="AX105" s="641" t="e">
        <f>IF(#REF!="zákl. přenesená",J105,0)</f>
        <v>#REF!</v>
      </c>
      <c r="AY105" s="641" t="e">
        <f>IF(#REF!="sníž. přenesená",J105,0)</f>
        <v>#REF!</v>
      </c>
      <c r="AZ105" s="641" t="e">
        <f>IF(#REF!="nulová",J105,0)</f>
        <v>#REF!</v>
      </c>
      <c r="BA105" s="626" t="s">
        <v>1636</v>
      </c>
      <c r="BB105" s="641">
        <f>ROUND(I105*H105,2)</f>
        <v>0</v>
      </c>
      <c r="BC105" s="626" t="s">
        <v>1647</v>
      </c>
      <c r="BD105" s="640" t="s">
        <v>3449</v>
      </c>
    </row>
    <row r="106" spans="1:56" s="634" customFormat="1" ht="22.9" customHeight="1">
      <c r="A106" s="671"/>
      <c r="B106" s="672"/>
      <c r="C106" s="671"/>
      <c r="D106" s="673" t="s">
        <v>1633</v>
      </c>
      <c r="E106" s="675" t="s">
        <v>3448</v>
      </c>
      <c r="F106" s="675" t="s">
        <v>3447</v>
      </c>
      <c r="G106" s="671"/>
      <c r="H106" s="671"/>
      <c r="J106" s="703">
        <f>BB106</f>
        <v>0</v>
      </c>
      <c r="K106" s="736"/>
      <c r="M106" s="636"/>
      <c r="AI106" s="635" t="s">
        <v>1636</v>
      </c>
      <c r="AK106" s="637" t="s">
        <v>1633</v>
      </c>
      <c r="AL106" s="637" t="s">
        <v>1641</v>
      </c>
      <c r="AP106" s="635" t="s">
        <v>1638</v>
      </c>
      <c r="BB106" s="638">
        <f>SUM(BB107:BB108)</f>
        <v>0</v>
      </c>
    </row>
    <row r="107" spans="1:56" s="627" customFormat="1" ht="24" customHeight="1">
      <c r="A107" s="647"/>
      <c r="B107" s="665"/>
      <c r="C107" s="676">
        <v>21</v>
      </c>
      <c r="D107" s="676" t="s">
        <v>1642</v>
      </c>
      <c r="E107" s="677" t="s">
        <v>3446</v>
      </c>
      <c r="F107" s="678" t="s">
        <v>3445</v>
      </c>
      <c r="G107" s="679" t="s">
        <v>18</v>
      </c>
      <c r="H107" s="680">
        <v>6</v>
      </c>
      <c r="I107" s="68"/>
      <c r="J107" s="704">
        <f>ROUND(I107*H107,2)</f>
        <v>0</v>
      </c>
      <c r="K107" s="705" t="s">
        <v>3818</v>
      </c>
      <c r="M107" s="639" t="s">
        <v>2114</v>
      </c>
      <c r="AI107" s="640" t="s">
        <v>1647</v>
      </c>
      <c r="AK107" s="640" t="s">
        <v>1642</v>
      </c>
      <c r="AL107" s="640" t="s">
        <v>1636</v>
      </c>
      <c r="AP107" s="626" t="s">
        <v>1638</v>
      </c>
      <c r="AV107" s="641" t="e">
        <f>IF(#REF!="základní",J107,0)</f>
        <v>#REF!</v>
      </c>
      <c r="AW107" s="641" t="e">
        <f>IF(#REF!="snížená",J107,0)</f>
        <v>#REF!</v>
      </c>
      <c r="AX107" s="641" t="e">
        <f>IF(#REF!="zákl. přenesená",J107,0)</f>
        <v>#REF!</v>
      </c>
      <c r="AY107" s="641" t="e">
        <f>IF(#REF!="sníž. přenesená",J107,0)</f>
        <v>#REF!</v>
      </c>
      <c r="AZ107" s="641" t="e">
        <f>IF(#REF!="nulová",J107,0)</f>
        <v>#REF!</v>
      </c>
      <c r="BA107" s="626" t="s">
        <v>1636</v>
      </c>
      <c r="BB107" s="641">
        <f>ROUND(I107*H107,2)</f>
        <v>0</v>
      </c>
      <c r="BC107" s="626" t="s">
        <v>1647</v>
      </c>
      <c r="BD107" s="640" t="s">
        <v>3444</v>
      </c>
    </row>
    <row r="108" spans="1:56" s="627" customFormat="1" ht="48" customHeight="1">
      <c r="A108" s="647"/>
      <c r="B108" s="665"/>
      <c r="C108" s="681">
        <v>22</v>
      </c>
      <c r="D108" s="681" t="s">
        <v>1653</v>
      </c>
      <c r="E108" s="682" t="s">
        <v>3443</v>
      </c>
      <c r="F108" s="683" t="s">
        <v>3833</v>
      </c>
      <c r="G108" s="684" t="s">
        <v>2881</v>
      </c>
      <c r="H108" s="685">
        <v>6</v>
      </c>
      <c r="I108" s="69"/>
      <c r="J108" s="706">
        <f>ROUND(I108*H108,2)</f>
        <v>0</v>
      </c>
      <c r="K108" s="707" t="s">
        <v>1651</v>
      </c>
      <c r="L108" s="642"/>
      <c r="M108" s="643" t="s">
        <v>2114</v>
      </c>
      <c r="AI108" s="640" t="s">
        <v>1656</v>
      </c>
      <c r="AK108" s="640" t="s">
        <v>1653</v>
      </c>
      <c r="AL108" s="640" t="s">
        <v>1636</v>
      </c>
      <c r="AP108" s="626" t="s">
        <v>1638</v>
      </c>
      <c r="AV108" s="641" t="e">
        <f>IF(#REF!="základní",J108,0)</f>
        <v>#REF!</v>
      </c>
      <c r="AW108" s="641" t="e">
        <f>IF(#REF!="snížená",J108,0)</f>
        <v>#REF!</v>
      </c>
      <c r="AX108" s="641" t="e">
        <f>IF(#REF!="zákl. přenesená",J108,0)</f>
        <v>#REF!</v>
      </c>
      <c r="AY108" s="641" t="e">
        <f>IF(#REF!="sníž. přenesená",J108,0)</f>
        <v>#REF!</v>
      </c>
      <c r="AZ108" s="641" t="e">
        <f>IF(#REF!="nulová",J108,0)</f>
        <v>#REF!</v>
      </c>
      <c r="BA108" s="626" t="s">
        <v>1636</v>
      </c>
      <c r="BB108" s="641">
        <f>ROUND(I108*H108,2)</f>
        <v>0</v>
      </c>
      <c r="BC108" s="626" t="s">
        <v>1647</v>
      </c>
      <c r="BD108" s="640" t="s">
        <v>3442</v>
      </c>
    </row>
    <row r="109" spans="1:56" s="634" customFormat="1" ht="22.9" customHeight="1">
      <c r="A109" s="671"/>
      <c r="B109" s="672"/>
      <c r="C109" s="671"/>
      <c r="D109" s="673" t="s">
        <v>1633</v>
      </c>
      <c r="E109" s="675" t="s">
        <v>3441</v>
      </c>
      <c r="F109" s="675" t="s">
        <v>3440</v>
      </c>
      <c r="G109" s="671"/>
      <c r="H109" s="671"/>
      <c r="J109" s="703">
        <f>BB109</f>
        <v>0</v>
      </c>
      <c r="K109" s="736"/>
      <c r="M109" s="636"/>
      <c r="AI109" s="635" t="s">
        <v>1636</v>
      </c>
      <c r="AK109" s="637" t="s">
        <v>1633</v>
      </c>
      <c r="AL109" s="637" t="s">
        <v>1641</v>
      </c>
      <c r="AP109" s="635" t="s">
        <v>1638</v>
      </c>
      <c r="BB109" s="638">
        <f>SUM(BB110:BB111)</f>
        <v>0</v>
      </c>
    </row>
    <row r="110" spans="1:56" s="627" customFormat="1" ht="24" customHeight="1">
      <c r="A110" s="647"/>
      <c r="B110" s="665"/>
      <c r="C110" s="676">
        <v>23</v>
      </c>
      <c r="D110" s="676" t="s">
        <v>1642</v>
      </c>
      <c r="E110" s="677" t="s">
        <v>3439</v>
      </c>
      <c r="F110" s="678" t="s">
        <v>3438</v>
      </c>
      <c r="G110" s="679" t="s">
        <v>18</v>
      </c>
      <c r="H110" s="680">
        <v>12</v>
      </c>
      <c r="I110" s="68"/>
      <c r="J110" s="704">
        <f>ROUND(I110*H110,2)</f>
        <v>0</v>
      </c>
      <c r="K110" s="705" t="s">
        <v>3818</v>
      </c>
      <c r="M110" s="639" t="s">
        <v>2114</v>
      </c>
      <c r="AI110" s="640" t="s">
        <v>1647</v>
      </c>
      <c r="AK110" s="640" t="s">
        <v>1642</v>
      </c>
      <c r="AL110" s="640" t="s">
        <v>1636</v>
      </c>
      <c r="AP110" s="626" t="s">
        <v>1638</v>
      </c>
      <c r="AV110" s="641" t="e">
        <f>IF(#REF!="základní",J110,0)</f>
        <v>#REF!</v>
      </c>
      <c r="AW110" s="641" t="e">
        <f>IF(#REF!="snížená",J110,0)</f>
        <v>#REF!</v>
      </c>
      <c r="AX110" s="641" t="e">
        <f>IF(#REF!="zákl. přenesená",J110,0)</f>
        <v>#REF!</v>
      </c>
      <c r="AY110" s="641" t="e">
        <f>IF(#REF!="sníž. přenesená",J110,0)</f>
        <v>#REF!</v>
      </c>
      <c r="AZ110" s="641" t="e">
        <f>IF(#REF!="nulová",J110,0)</f>
        <v>#REF!</v>
      </c>
      <c r="BA110" s="626" t="s">
        <v>1636</v>
      </c>
      <c r="BB110" s="641">
        <f>ROUND(I110*H110,2)</f>
        <v>0</v>
      </c>
      <c r="BC110" s="626" t="s">
        <v>1647</v>
      </c>
      <c r="BD110" s="640" t="s">
        <v>3437</v>
      </c>
    </row>
    <row r="111" spans="1:56" s="627" customFormat="1" ht="48" customHeight="1">
      <c r="A111" s="647"/>
      <c r="B111" s="665"/>
      <c r="C111" s="681">
        <v>24</v>
      </c>
      <c r="D111" s="681" t="s">
        <v>1653</v>
      </c>
      <c r="E111" s="682" t="s">
        <v>3436</v>
      </c>
      <c r="F111" s="683" t="s">
        <v>3435</v>
      </c>
      <c r="G111" s="684" t="s">
        <v>2881</v>
      </c>
      <c r="H111" s="685">
        <v>12</v>
      </c>
      <c r="I111" s="69"/>
      <c r="J111" s="706">
        <f>ROUND(I111*H111,2)</f>
        <v>0</v>
      </c>
      <c r="K111" s="707" t="s">
        <v>1651</v>
      </c>
      <c r="L111" s="642"/>
      <c r="M111" s="643" t="s">
        <v>2114</v>
      </c>
      <c r="AI111" s="640" t="s">
        <v>1656</v>
      </c>
      <c r="AK111" s="640" t="s">
        <v>1653</v>
      </c>
      <c r="AL111" s="640" t="s">
        <v>1636</v>
      </c>
      <c r="AP111" s="626" t="s">
        <v>1638</v>
      </c>
      <c r="AV111" s="641" t="e">
        <f>IF(#REF!="základní",J111,0)</f>
        <v>#REF!</v>
      </c>
      <c r="AW111" s="641" t="e">
        <f>IF(#REF!="snížená",J111,0)</f>
        <v>#REF!</v>
      </c>
      <c r="AX111" s="641" t="e">
        <f>IF(#REF!="zákl. přenesená",J111,0)</f>
        <v>#REF!</v>
      </c>
      <c r="AY111" s="641" t="e">
        <f>IF(#REF!="sníž. přenesená",J111,0)</f>
        <v>#REF!</v>
      </c>
      <c r="AZ111" s="641" t="e">
        <f>IF(#REF!="nulová",J111,0)</f>
        <v>#REF!</v>
      </c>
      <c r="BA111" s="626" t="s">
        <v>1636</v>
      </c>
      <c r="BB111" s="641">
        <f>ROUND(I111*H111,2)</f>
        <v>0</v>
      </c>
      <c r="BC111" s="626" t="s">
        <v>1647</v>
      </c>
      <c r="BD111" s="640" t="s">
        <v>3434</v>
      </c>
    </row>
    <row r="112" spans="1:56" s="634" customFormat="1" ht="22.9" customHeight="1">
      <c r="A112" s="671"/>
      <c r="B112" s="672"/>
      <c r="C112" s="671"/>
      <c r="D112" s="673" t="s">
        <v>1633</v>
      </c>
      <c r="E112" s="675" t="s">
        <v>3433</v>
      </c>
      <c r="F112" s="675" t="s">
        <v>3432</v>
      </c>
      <c r="G112" s="671"/>
      <c r="H112" s="671"/>
      <c r="J112" s="703">
        <f>BB112</f>
        <v>0</v>
      </c>
      <c r="K112" s="736"/>
      <c r="M112" s="636"/>
      <c r="AI112" s="635" t="s">
        <v>1636</v>
      </c>
      <c r="AK112" s="637" t="s">
        <v>1633</v>
      </c>
      <c r="AL112" s="637" t="s">
        <v>1641</v>
      </c>
      <c r="AP112" s="635" t="s">
        <v>1638</v>
      </c>
      <c r="BB112" s="638">
        <f>SUM(BB113:BB114)</f>
        <v>0</v>
      </c>
    </row>
    <row r="113" spans="1:56" s="627" customFormat="1" ht="24" customHeight="1">
      <c r="A113" s="647"/>
      <c r="B113" s="665"/>
      <c r="C113" s="676">
        <v>25</v>
      </c>
      <c r="D113" s="676" t="s">
        <v>1642</v>
      </c>
      <c r="E113" s="677" t="s">
        <v>3431</v>
      </c>
      <c r="F113" s="678" t="s">
        <v>3430</v>
      </c>
      <c r="G113" s="679" t="s">
        <v>3</v>
      </c>
      <c r="H113" s="680">
        <v>40</v>
      </c>
      <c r="I113" s="68"/>
      <c r="J113" s="704">
        <f>ROUND(I113*H113,2)</f>
        <v>0</v>
      </c>
      <c r="K113" s="705" t="s">
        <v>3818</v>
      </c>
      <c r="M113" s="639" t="s">
        <v>2114</v>
      </c>
      <c r="AI113" s="640" t="s">
        <v>1647</v>
      </c>
      <c r="AK113" s="640" t="s">
        <v>1642</v>
      </c>
      <c r="AL113" s="640" t="s">
        <v>1636</v>
      </c>
      <c r="AP113" s="626" t="s">
        <v>1638</v>
      </c>
      <c r="AV113" s="641" t="e">
        <f>IF(#REF!="základní",J113,0)</f>
        <v>#REF!</v>
      </c>
      <c r="AW113" s="641" t="e">
        <f>IF(#REF!="snížená",J113,0)</f>
        <v>#REF!</v>
      </c>
      <c r="AX113" s="641" t="e">
        <f>IF(#REF!="zákl. přenesená",J113,0)</f>
        <v>#REF!</v>
      </c>
      <c r="AY113" s="641" t="e">
        <f>IF(#REF!="sníž. přenesená",J113,0)</f>
        <v>#REF!</v>
      </c>
      <c r="AZ113" s="641" t="e">
        <f>IF(#REF!="nulová",J113,0)</f>
        <v>#REF!</v>
      </c>
      <c r="BA113" s="626" t="s">
        <v>1636</v>
      </c>
      <c r="BB113" s="641">
        <f>ROUND(I113*H113,2)</f>
        <v>0</v>
      </c>
      <c r="BC113" s="626" t="s">
        <v>1647</v>
      </c>
      <c r="BD113" s="640" t="s">
        <v>3429</v>
      </c>
    </row>
    <row r="114" spans="1:56" s="627" customFormat="1" ht="48" customHeight="1">
      <c r="A114" s="647"/>
      <c r="B114" s="665"/>
      <c r="C114" s="681">
        <v>26</v>
      </c>
      <c r="D114" s="681" t="s">
        <v>1653</v>
      </c>
      <c r="E114" s="682" t="s">
        <v>3428</v>
      </c>
      <c r="F114" s="683" t="s">
        <v>3427</v>
      </c>
      <c r="G114" s="684" t="s">
        <v>1653</v>
      </c>
      <c r="H114" s="685">
        <v>40</v>
      </c>
      <c r="I114" s="69"/>
      <c r="J114" s="706">
        <f>ROUND(I114*H114,2)</f>
        <v>0</v>
      </c>
      <c r="K114" s="705" t="s">
        <v>3818</v>
      </c>
      <c r="L114" s="642"/>
      <c r="M114" s="643" t="s">
        <v>2114</v>
      </c>
      <c r="AI114" s="640" t="s">
        <v>1656</v>
      </c>
      <c r="AK114" s="640" t="s">
        <v>1653</v>
      </c>
      <c r="AL114" s="640" t="s">
        <v>1636</v>
      </c>
      <c r="AP114" s="626" t="s">
        <v>1638</v>
      </c>
      <c r="AV114" s="641" t="e">
        <f>IF(#REF!="základní",J114,0)</f>
        <v>#REF!</v>
      </c>
      <c r="AW114" s="641" t="e">
        <f>IF(#REF!="snížená",J114,0)</f>
        <v>#REF!</v>
      </c>
      <c r="AX114" s="641" t="e">
        <f>IF(#REF!="zákl. přenesená",J114,0)</f>
        <v>#REF!</v>
      </c>
      <c r="AY114" s="641" t="e">
        <f>IF(#REF!="sníž. přenesená",J114,0)</f>
        <v>#REF!</v>
      </c>
      <c r="AZ114" s="641" t="e">
        <f>IF(#REF!="nulová",J114,0)</f>
        <v>#REF!</v>
      </c>
      <c r="BA114" s="626" t="s">
        <v>1636</v>
      </c>
      <c r="BB114" s="641">
        <f>ROUND(I114*H114,2)</f>
        <v>0</v>
      </c>
      <c r="BC114" s="626" t="s">
        <v>1647</v>
      </c>
      <c r="BD114" s="640" t="s">
        <v>3426</v>
      </c>
    </row>
    <row r="115" spans="1:56" s="634" customFormat="1" ht="22.9" customHeight="1">
      <c r="A115" s="671"/>
      <c r="B115" s="672"/>
      <c r="C115" s="671"/>
      <c r="D115" s="673" t="s">
        <v>1633</v>
      </c>
      <c r="E115" s="675" t="s">
        <v>3425</v>
      </c>
      <c r="F115" s="675" t="s">
        <v>3424</v>
      </c>
      <c r="G115" s="671"/>
      <c r="H115" s="671"/>
      <c r="J115" s="703">
        <f>BB115</f>
        <v>0</v>
      </c>
      <c r="K115" s="736"/>
      <c r="M115" s="636"/>
      <c r="AI115" s="635" t="s">
        <v>1636</v>
      </c>
      <c r="AK115" s="637" t="s">
        <v>1633</v>
      </c>
      <c r="AL115" s="637" t="s">
        <v>1641</v>
      </c>
      <c r="AP115" s="635" t="s">
        <v>1638</v>
      </c>
      <c r="BB115" s="638">
        <f>SUM(BB116:BB117)</f>
        <v>0</v>
      </c>
    </row>
    <row r="116" spans="1:56" s="627" customFormat="1" ht="24" customHeight="1">
      <c r="A116" s="647"/>
      <c r="B116" s="665"/>
      <c r="C116" s="676">
        <v>27</v>
      </c>
      <c r="D116" s="676" t="s">
        <v>1642</v>
      </c>
      <c r="E116" s="677" t="s">
        <v>3417</v>
      </c>
      <c r="F116" s="678" t="s">
        <v>3416</v>
      </c>
      <c r="G116" s="679" t="s">
        <v>3</v>
      </c>
      <c r="H116" s="680">
        <v>440</v>
      </c>
      <c r="I116" s="68"/>
      <c r="J116" s="704">
        <f>ROUND(I116*H116,2)</f>
        <v>0</v>
      </c>
      <c r="K116" s="705" t="s">
        <v>3818</v>
      </c>
      <c r="M116" s="639" t="s">
        <v>2114</v>
      </c>
      <c r="AI116" s="640" t="s">
        <v>1647</v>
      </c>
      <c r="AK116" s="640" t="s">
        <v>1642</v>
      </c>
      <c r="AL116" s="640" t="s">
        <v>1636</v>
      </c>
      <c r="AP116" s="626" t="s">
        <v>1638</v>
      </c>
      <c r="AV116" s="641" t="e">
        <f>IF(#REF!="základní",J116,0)</f>
        <v>#REF!</v>
      </c>
      <c r="AW116" s="641" t="e">
        <f>IF(#REF!="snížená",J116,0)</f>
        <v>#REF!</v>
      </c>
      <c r="AX116" s="641" t="e">
        <f>IF(#REF!="zákl. přenesená",J116,0)</f>
        <v>#REF!</v>
      </c>
      <c r="AY116" s="641" t="e">
        <f>IF(#REF!="sníž. přenesená",J116,0)</f>
        <v>#REF!</v>
      </c>
      <c r="AZ116" s="641" t="e">
        <f>IF(#REF!="nulová",J116,0)</f>
        <v>#REF!</v>
      </c>
      <c r="BA116" s="626" t="s">
        <v>1636</v>
      </c>
      <c r="BB116" s="641">
        <f>ROUND(I116*H116,2)</f>
        <v>0</v>
      </c>
      <c r="BC116" s="626" t="s">
        <v>1647</v>
      </c>
      <c r="BD116" s="640" t="s">
        <v>3423</v>
      </c>
    </row>
    <row r="117" spans="1:56" s="627" customFormat="1" ht="16.5" customHeight="1">
      <c r="A117" s="647"/>
      <c r="B117" s="665"/>
      <c r="C117" s="681">
        <v>28</v>
      </c>
      <c r="D117" s="681" t="s">
        <v>1653</v>
      </c>
      <c r="E117" s="682" t="s">
        <v>3422</v>
      </c>
      <c r="F117" s="683" t="s">
        <v>3421</v>
      </c>
      <c r="G117" s="684" t="s">
        <v>1653</v>
      </c>
      <c r="H117" s="685">
        <v>440</v>
      </c>
      <c r="I117" s="69"/>
      <c r="J117" s="706">
        <f>ROUND(I117*H117,2)</f>
        <v>0</v>
      </c>
      <c r="K117" s="705" t="s">
        <v>3818</v>
      </c>
      <c r="L117" s="642"/>
      <c r="M117" s="643" t="s">
        <v>2114</v>
      </c>
      <c r="AI117" s="640" t="s">
        <v>1656</v>
      </c>
      <c r="AK117" s="640" t="s">
        <v>1653</v>
      </c>
      <c r="AL117" s="640" t="s">
        <v>1636</v>
      </c>
      <c r="AP117" s="626" t="s">
        <v>1638</v>
      </c>
      <c r="AV117" s="641" t="e">
        <f>IF(#REF!="základní",J117,0)</f>
        <v>#REF!</v>
      </c>
      <c r="AW117" s="641" t="e">
        <f>IF(#REF!="snížená",J117,0)</f>
        <v>#REF!</v>
      </c>
      <c r="AX117" s="641" t="e">
        <f>IF(#REF!="zákl. přenesená",J117,0)</f>
        <v>#REF!</v>
      </c>
      <c r="AY117" s="641" t="e">
        <f>IF(#REF!="sníž. přenesená",J117,0)</f>
        <v>#REF!</v>
      </c>
      <c r="AZ117" s="641" t="e">
        <f>IF(#REF!="nulová",J117,0)</f>
        <v>#REF!</v>
      </c>
      <c r="BA117" s="626" t="s">
        <v>1636</v>
      </c>
      <c r="BB117" s="641">
        <f>ROUND(I117*H117,2)</f>
        <v>0</v>
      </c>
      <c r="BC117" s="626" t="s">
        <v>1647</v>
      </c>
      <c r="BD117" s="640" t="s">
        <v>3420</v>
      </c>
    </row>
    <row r="118" spans="1:56" s="634" customFormat="1" ht="22.9" customHeight="1">
      <c r="A118" s="671"/>
      <c r="B118" s="672"/>
      <c r="C118" s="671"/>
      <c r="D118" s="673" t="s">
        <v>1633</v>
      </c>
      <c r="E118" s="675" t="s">
        <v>3419</v>
      </c>
      <c r="F118" s="675" t="s">
        <v>3418</v>
      </c>
      <c r="G118" s="671"/>
      <c r="H118" s="671"/>
      <c r="J118" s="703">
        <f>BB118</f>
        <v>0</v>
      </c>
      <c r="K118" s="736"/>
      <c r="M118" s="636"/>
      <c r="AI118" s="635" t="s">
        <v>1636</v>
      </c>
      <c r="AK118" s="637" t="s">
        <v>1633</v>
      </c>
      <c r="AL118" s="637" t="s">
        <v>1641</v>
      </c>
      <c r="AP118" s="635" t="s">
        <v>1638</v>
      </c>
      <c r="BB118" s="638">
        <f>SUM(BB119:BB120)</f>
        <v>0</v>
      </c>
    </row>
    <row r="119" spans="1:56" s="627" customFormat="1" ht="24" customHeight="1">
      <c r="A119" s="647"/>
      <c r="B119" s="665"/>
      <c r="C119" s="676">
        <v>29</v>
      </c>
      <c r="D119" s="676" t="s">
        <v>1642</v>
      </c>
      <c r="E119" s="677" t="s">
        <v>3417</v>
      </c>
      <c r="F119" s="678" t="s">
        <v>3416</v>
      </c>
      <c r="G119" s="679" t="s">
        <v>3</v>
      </c>
      <c r="H119" s="680">
        <v>660</v>
      </c>
      <c r="I119" s="68"/>
      <c r="J119" s="704">
        <f>ROUND(I119*H119,2)</f>
        <v>0</v>
      </c>
      <c r="K119" s="705" t="s">
        <v>3818</v>
      </c>
      <c r="M119" s="639" t="s">
        <v>2114</v>
      </c>
      <c r="AI119" s="640" t="s">
        <v>1647</v>
      </c>
      <c r="AK119" s="640" t="s">
        <v>1642</v>
      </c>
      <c r="AL119" s="640" t="s">
        <v>1636</v>
      </c>
      <c r="AP119" s="626" t="s">
        <v>1638</v>
      </c>
      <c r="AV119" s="641" t="e">
        <f>IF(#REF!="základní",J119,0)</f>
        <v>#REF!</v>
      </c>
      <c r="AW119" s="641" t="e">
        <f>IF(#REF!="snížená",J119,0)</f>
        <v>#REF!</v>
      </c>
      <c r="AX119" s="641" t="e">
        <f>IF(#REF!="zákl. přenesená",J119,0)</f>
        <v>#REF!</v>
      </c>
      <c r="AY119" s="641" t="e">
        <f>IF(#REF!="sníž. přenesená",J119,0)</f>
        <v>#REF!</v>
      </c>
      <c r="AZ119" s="641" t="e">
        <f>IF(#REF!="nulová",J119,0)</f>
        <v>#REF!</v>
      </c>
      <c r="BA119" s="626" t="s">
        <v>1636</v>
      </c>
      <c r="BB119" s="641">
        <f>ROUND(I119*H119,2)</f>
        <v>0</v>
      </c>
      <c r="BC119" s="626" t="s">
        <v>1647</v>
      </c>
      <c r="BD119" s="640" t="s">
        <v>3415</v>
      </c>
    </row>
    <row r="120" spans="1:56" s="627" customFormat="1" ht="16.5" customHeight="1">
      <c r="A120" s="647"/>
      <c r="B120" s="665"/>
      <c r="C120" s="681">
        <v>30</v>
      </c>
      <c r="D120" s="681" t="s">
        <v>1653</v>
      </c>
      <c r="E120" s="682" t="s">
        <v>3414</v>
      </c>
      <c r="F120" s="683" t="s">
        <v>3413</v>
      </c>
      <c r="G120" s="684" t="s">
        <v>1653</v>
      </c>
      <c r="H120" s="685">
        <v>660</v>
      </c>
      <c r="I120" s="69"/>
      <c r="J120" s="706">
        <f>ROUND(I120*H120,2)</f>
        <v>0</v>
      </c>
      <c r="K120" s="705" t="s">
        <v>3818</v>
      </c>
      <c r="L120" s="642"/>
      <c r="M120" s="643" t="s">
        <v>2114</v>
      </c>
      <c r="AI120" s="640" t="s">
        <v>1656</v>
      </c>
      <c r="AK120" s="640" t="s">
        <v>1653</v>
      </c>
      <c r="AL120" s="640" t="s">
        <v>1636</v>
      </c>
      <c r="AP120" s="626" t="s">
        <v>1638</v>
      </c>
      <c r="AV120" s="641" t="e">
        <f>IF(#REF!="základní",J120,0)</f>
        <v>#REF!</v>
      </c>
      <c r="AW120" s="641" t="e">
        <f>IF(#REF!="snížená",J120,0)</f>
        <v>#REF!</v>
      </c>
      <c r="AX120" s="641" t="e">
        <f>IF(#REF!="zákl. přenesená",J120,0)</f>
        <v>#REF!</v>
      </c>
      <c r="AY120" s="641" t="e">
        <f>IF(#REF!="sníž. přenesená",J120,0)</f>
        <v>#REF!</v>
      </c>
      <c r="AZ120" s="641" t="e">
        <f>IF(#REF!="nulová",J120,0)</f>
        <v>#REF!</v>
      </c>
      <c r="BA120" s="626" t="s">
        <v>1636</v>
      </c>
      <c r="BB120" s="641">
        <f>ROUND(I120*H120,2)</f>
        <v>0</v>
      </c>
      <c r="BC120" s="626" t="s">
        <v>1647</v>
      </c>
      <c r="BD120" s="640" t="s">
        <v>3412</v>
      </c>
    </row>
    <row r="121" spans="1:56" s="634" customFormat="1" ht="22.9" customHeight="1">
      <c r="A121" s="671"/>
      <c r="B121" s="672"/>
      <c r="C121" s="671"/>
      <c r="D121" s="673" t="s">
        <v>1633</v>
      </c>
      <c r="E121" s="675" t="s">
        <v>3411</v>
      </c>
      <c r="F121" s="675" t="s">
        <v>3410</v>
      </c>
      <c r="G121" s="671"/>
      <c r="H121" s="671"/>
      <c r="J121" s="703">
        <f>BB121</f>
        <v>0</v>
      </c>
      <c r="K121" s="736"/>
      <c r="M121" s="636"/>
      <c r="AI121" s="635" t="s">
        <v>1636</v>
      </c>
      <c r="AK121" s="637" t="s">
        <v>1633</v>
      </c>
      <c r="AL121" s="637" t="s">
        <v>1641</v>
      </c>
      <c r="AP121" s="635" t="s">
        <v>1638</v>
      </c>
      <c r="BB121" s="638">
        <f>SUM(BB122:BB123)</f>
        <v>0</v>
      </c>
    </row>
    <row r="122" spans="1:56" s="627" customFormat="1" ht="24" customHeight="1">
      <c r="A122" s="647"/>
      <c r="B122" s="665"/>
      <c r="C122" s="676">
        <v>31</v>
      </c>
      <c r="D122" s="676" t="s">
        <v>1642</v>
      </c>
      <c r="E122" s="677" t="s">
        <v>3409</v>
      </c>
      <c r="F122" s="678" t="s">
        <v>3408</v>
      </c>
      <c r="G122" s="679" t="s">
        <v>3</v>
      </c>
      <c r="H122" s="680">
        <v>1080</v>
      </c>
      <c r="I122" s="68"/>
      <c r="J122" s="704">
        <f>ROUND(I122*H122,2)</f>
        <v>0</v>
      </c>
      <c r="K122" s="705" t="s">
        <v>3818</v>
      </c>
      <c r="M122" s="639" t="s">
        <v>2114</v>
      </c>
      <c r="AI122" s="640" t="s">
        <v>1647</v>
      </c>
      <c r="AK122" s="640" t="s">
        <v>1642</v>
      </c>
      <c r="AL122" s="640" t="s">
        <v>1636</v>
      </c>
      <c r="AP122" s="626" t="s">
        <v>1638</v>
      </c>
      <c r="AV122" s="641" t="e">
        <f>IF(#REF!="základní",J122,0)</f>
        <v>#REF!</v>
      </c>
      <c r="AW122" s="641" t="e">
        <f>IF(#REF!="snížená",J122,0)</f>
        <v>#REF!</v>
      </c>
      <c r="AX122" s="641" t="e">
        <f>IF(#REF!="zákl. přenesená",J122,0)</f>
        <v>#REF!</v>
      </c>
      <c r="AY122" s="641" t="e">
        <f>IF(#REF!="sníž. přenesená",J122,0)</f>
        <v>#REF!</v>
      </c>
      <c r="AZ122" s="641" t="e">
        <f>IF(#REF!="nulová",J122,0)</f>
        <v>#REF!</v>
      </c>
      <c r="BA122" s="626" t="s">
        <v>1636</v>
      </c>
      <c r="BB122" s="641">
        <f>ROUND(I122*H122,2)</f>
        <v>0</v>
      </c>
      <c r="BC122" s="626" t="s">
        <v>1647</v>
      </c>
      <c r="BD122" s="640" t="s">
        <v>3407</v>
      </c>
    </row>
    <row r="123" spans="1:56" s="627" customFormat="1" ht="16.5" customHeight="1">
      <c r="A123" s="647"/>
      <c r="B123" s="665"/>
      <c r="C123" s="681">
        <v>32</v>
      </c>
      <c r="D123" s="681" t="s">
        <v>1653</v>
      </c>
      <c r="E123" s="682" t="s">
        <v>3406</v>
      </c>
      <c r="F123" s="683" t="s">
        <v>3405</v>
      </c>
      <c r="G123" s="684" t="s">
        <v>1653</v>
      </c>
      <c r="H123" s="685">
        <v>1080</v>
      </c>
      <c r="I123" s="69"/>
      <c r="J123" s="706">
        <f>ROUND(I123*H123,2)</f>
        <v>0</v>
      </c>
      <c r="K123" s="705" t="s">
        <v>3818</v>
      </c>
      <c r="L123" s="642"/>
      <c r="M123" s="643" t="s">
        <v>2114</v>
      </c>
      <c r="AI123" s="640" t="s">
        <v>1656</v>
      </c>
      <c r="AK123" s="640" t="s">
        <v>1653</v>
      </c>
      <c r="AL123" s="640" t="s">
        <v>1636</v>
      </c>
      <c r="AP123" s="626" t="s">
        <v>1638</v>
      </c>
      <c r="AV123" s="641" t="e">
        <f>IF(#REF!="základní",J123,0)</f>
        <v>#REF!</v>
      </c>
      <c r="AW123" s="641" t="e">
        <f>IF(#REF!="snížená",J123,0)</f>
        <v>#REF!</v>
      </c>
      <c r="AX123" s="641" t="e">
        <f>IF(#REF!="zákl. přenesená",J123,0)</f>
        <v>#REF!</v>
      </c>
      <c r="AY123" s="641" t="e">
        <f>IF(#REF!="sníž. přenesená",J123,0)</f>
        <v>#REF!</v>
      </c>
      <c r="AZ123" s="641" t="e">
        <f>IF(#REF!="nulová",J123,0)</f>
        <v>#REF!</v>
      </c>
      <c r="BA123" s="626" t="s">
        <v>1636</v>
      </c>
      <c r="BB123" s="641">
        <f>ROUND(I123*H123,2)</f>
        <v>0</v>
      </c>
      <c r="BC123" s="626" t="s">
        <v>1647</v>
      </c>
      <c r="BD123" s="640" t="s">
        <v>3404</v>
      </c>
    </row>
    <row r="124" spans="1:56" s="634" customFormat="1" ht="22.9" customHeight="1">
      <c r="A124" s="671"/>
      <c r="B124" s="672"/>
      <c r="C124" s="671"/>
      <c r="D124" s="673" t="s">
        <v>1633</v>
      </c>
      <c r="E124" s="675" t="s">
        <v>3403</v>
      </c>
      <c r="F124" s="675" t="s">
        <v>3402</v>
      </c>
      <c r="G124" s="671"/>
      <c r="H124" s="671"/>
      <c r="J124" s="703">
        <f>BB124</f>
        <v>0</v>
      </c>
      <c r="K124" s="736"/>
      <c r="M124" s="636"/>
      <c r="AI124" s="635" t="s">
        <v>1636</v>
      </c>
      <c r="AK124" s="637" t="s">
        <v>1633</v>
      </c>
      <c r="AL124" s="637" t="s">
        <v>1641</v>
      </c>
      <c r="AP124" s="635" t="s">
        <v>1638</v>
      </c>
      <c r="BB124" s="638">
        <f>SUM(BB125:BB126)</f>
        <v>0</v>
      </c>
    </row>
    <row r="125" spans="1:56" s="627" customFormat="1" ht="24" customHeight="1">
      <c r="A125" s="647"/>
      <c r="B125" s="665"/>
      <c r="C125" s="676">
        <v>33</v>
      </c>
      <c r="D125" s="676" t="s">
        <v>1642</v>
      </c>
      <c r="E125" s="677" t="s">
        <v>3401</v>
      </c>
      <c r="F125" s="678" t="s">
        <v>3400</v>
      </c>
      <c r="G125" s="679" t="s">
        <v>3</v>
      </c>
      <c r="H125" s="680">
        <v>75</v>
      </c>
      <c r="I125" s="68"/>
      <c r="J125" s="704">
        <f>ROUND(I125*H125,2)</f>
        <v>0</v>
      </c>
      <c r="K125" s="705" t="s">
        <v>3818</v>
      </c>
      <c r="M125" s="639" t="s">
        <v>2114</v>
      </c>
      <c r="AI125" s="640" t="s">
        <v>1647</v>
      </c>
      <c r="AK125" s="640" t="s">
        <v>1642</v>
      </c>
      <c r="AL125" s="640" t="s">
        <v>1636</v>
      </c>
      <c r="AP125" s="626" t="s">
        <v>1638</v>
      </c>
      <c r="AV125" s="641" t="e">
        <f>IF(#REF!="základní",J125,0)</f>
        <v>#REF!</v>
      </c>
      <c r="AW125" s="641" t="e">
        <f>IF(#REF!="snížená",J125,0)</f>
        <v>#REF!</v>
      </c>
      <c r="AX125" s="641" t="e">
        <f>IF(#REF!="zákl. přenesená",J125,0)</f>
        <v>#REF!</v>
      </c>
      <c r="AY125" s="641" t="e">
        <f>IF(#REF!="sníž. přenesená",J125,0)</f>
        <v>#REF!</v>
      </c>
      <c r="AZ125" s="641" t="e">
        <f>IF(#REF!="nulová",J125,0)</f>
        <v>#REF!</v>
      </c>
      <c r="BA125" s="626" t="s">
        <v>1636</v>
      </c>
      <c r="BB125" s="641">
        <f>ROUND(I125*H125,2)</f>
        <v>0</v>
      </c>
      <c r="BC125" s="626" t="s">
        <v>1647</v>
      </c>
      <c r="BD125" s="640" t="s">
        <v>3399</v>
      </c>
    </row>
    <row r="126" spans="1:56" s="627" customFormat="1" ht="16.5" customHeight="1">
      <c r="A126" s="647"/>
      <c r="B126" s="665"/>
      <c r="C126" s="681">
        <v>34</v>
      </c>
      <c r="D126" s="681" t="s">
        <v>1653</v>
      </c>
      <c r="E126" s="682" t="s">
        <v>3398</v>
      </c>
      <c r="F126" s="683" t="s">
        <v>3397</v>
      </c>
      <c r="G126" s="684" t="s">
        <v>1653</v>
      </c>
      <c r="H126" s="685">
        <v>75</v>
      </c>
      <c r="I126" s="69"/>
      <c r="J126" s="706">
        <f>ROUND(I126*H126,2)</f>
        <v>0</v>
      </c>
      <c r="K126" s="705" t="s">
        <v>3818</v>
      </c>
      <c r="L126" s="642"/>
      <c r="M126" s="643" t="s">
        <v>2114</v>
      </c>
      <c r="AI126" s="640" t="s">
        <v>1656</v>
      </c>
      <c r="AK126" s="640" t="s">
        <v>1653</v>
      </c>
      <c r="AL126" s="640" t="s">
        <v>1636</v>
      </c>
      <c r="AP126" s="626" t="s">
        <v>1638</v>
      </c>
      <c r="AV126" s="641" t="e">
        <f>IF(#REF!="základní",J126,0)</f>
        <v>#REF!</v>
      </c>
      <c r="AW126" s="641" t="e">
        <f>IF(#REF!="snížená",J126,0)</f>
        <v>#REF!</v>
      </c>
      <c r="AX126" s="641" t="e">
        <f>IF(#REF!="zákl. přenesená",J126,0)</f>
        <v>#REF!</v>
      </c>
      <c r="AY126" s="641" t="e">
        <f>IF(#REF!="sníž. přenesená",J126,0)</f>
        <v>#REF!</v>
      </c>
      <c r="AZ126" s="641" t="e">
        <f>IF(#REF!="nulová",J126,0)</f>
        <v>#REF!</v>
      </c>
      <c r="BA126" s="626" t="s">
        <v>1636</v>
      </c>
      <c r="BB126" s="641">
        <f>ROUND(I126*H126,2)</f>
        <v>0</v>
      </c>
      <c r="BC126" s="626" t="s">
        <v>1647</v>
      </c>
      <c r="BD126" s="640" t="s">
        <v>3396</v>
      </c>
    </row>
    <row r="127" spans="1:56" s="634" customFormat="1" ht="22.9" customHeight="1">
      <c r="A127" s="671"/>
      <c r="B127" s="672"/>
      <c r="C127" s="671"/>
      <c r="D127" s="673" t="s">
        <v>1633</v>
      </c>
      <c r="E127" s="675" t="s">
        <v>3395</v>
      </c>
      <c r="F127" s="675" t="s">
        <v>3394</v>
      </c>
      <c r="G127" s="671"/>
      <c r="H127" s="671"/>
      <c r="J127" s="703">
        <f>BB127</f>
        <v>0</v>
      </c>
      <c r="K127" s="736"/>
      <c r="M127" s="636"/>
      <c r="AI127" s="635" t="s">
        <v>1636</v>
      </c>
      <c r="AK127" s="637" t="s">
        <v>1633</v>
      </c>
      <c r="AL127" s="637" t="s">
        <v>1641</v>
      </c>
      <c r="AP127" s="635" t="s">
        <v>1638</v>
      </c>
      <c r="BB127" s="638">
        <f>SUM(BB128:BB129)</f>
        <v>0</v>
      </c>
    </row>
    <row r="128" spans="1:56" s="627" customFormat="1" ht="24" customHeight="1">
      <c r="A128" s="647"/>
      <c r="B128" s="665"/>
      <c r="C128" s="676">
        <v>35</v>
      </c>
      <c r="D128" s="676" t="s">
        <v>1642</v>
      </c>
      <c r="E128" s="677" t="s">
        <v>3393</v>
      </c>
      <c r="F128" s="678" t="s">
        <v>3392</v>
      </c>
      <c r="G128" s="679" t="s">
        <v>3</v>
      </c>
      <c r="H128" s="680">
        <v>40</v>
      </c>
      <c r="I128" s="68"/>
      <c r="J128" s="704">
        <f>ROUND(I128*H128,2)</f>
        <v>0</v>
      </c>
      <c r="K128" s="705" t="s">
        <v>3818</v>
      </c>
      <c r="M128" s="639" t="s">
        <v>2114</v>
      </c>
      <c r="AI128" s="640" t="s">
        <v>1647</v>
      </c>
      <c r="AK128" s="640" t="s">
        <v>1642</v>
      </c>
      <c r="AL128" s="640" t="s">
        <v>1636</v>
      </c>
      <c r="AP128" s="626" t="s">
        <v>1638</v>
      </c>
      <c r="AV128" s="641" t="e">
        <f>IF(#REF!="základní",J128,0)</f>
        <v>#REF!</v>
      </c>
      <c r="AW128" s="641" t="e">
        <f>IF(#REF!="snížená",J128,0)</f>
        <v>#REF!</v>
      </c>
      <c r="AX128" s="641" t="e">
        <f>IF(#REF!="zákl. přenesená",J128,0)</f>
        <v>#REF!</v>
      </c>
      <c r="AY128" s="641" t="e">
        <f>IF(#REF!="sníž. přenesená",J128,0)</f>
        <v>#REF!</v>
      </c>
      <c r="AZ128" s="641" t="e">
        <f>IF(#REF!="nulová",J128,0)</f>
        <v>#REF!</v>
      </c>
      <c r="BA128" s="626" t="s">
        <v>1636</v>
      </c>
      <c r="BB128" s="641">
        <f>ROUND(I128*H128,2)</f>
        <v>0</v>
      </c>
      <c r="BC128" s="626" t="s">
        <v>1647</v>
      </c>
      <c r="BD128" s="640" t="s">
        <v>3391</v>
      </c>
    </row>
    <row r="129" spans="1:56" s="627" customFormat="1" ht="16.5" customHeight="1">
      <c r="A129" s="647"/>
      <c r="B129" s="665"/>
      <c r="C129" s="681">
        <v>36</v>
      </c>
      <c r="D129" s="681" t="s">
        <v>1653</v>
      </c>
      <c r="E129" s="682" t="s">
        <v>3390</v>
      </c>
      <c r="F129" s="683" t="s">
        <v>3389</v>
      </c>
      <c r="G129" s="684" t="s">
        <v>1653</v>
      </c>
      <c r="H129" s="685">
        <v>40</v>
      </c>
      <c r="I129" s="69"/>
      <c r="J129" s="706">
        <f>ROUND(I129*H129,2)</f>
        <v>0</v>
      </c>
      <c r="K129" s="705" t="s">
        <v>3818</v>
      </c>
      <c r="L129" s="642"/>
      <c r="M129" s="643" t="s">
        <v>2114</v>
      </c>
      <c r="AI129" s="640" t="s">
        <v>1656</v>
      </c>
      <c r="AK129" s="640" t="s">
        <v>1653</v>
      </c>
      <c r="AL129" s="640" t="s">
        <v>1636</v>
      </c>
      <c r="AP129" s="626" t="s">
        <v>1638</v>
      </c>
      <c r="AV129" s="641" t="e">
        <f>IF(#REF!="základní",J129,0)</f>
        <v>#REF!</v>
      </c>
      <c r="AW129" s="641" t="e">
        <f>IF(#REF!="snížená",J129,0)</f>
        <v>#REF!</v>
      </c>
      <c r="AX129" s="641" t="e">
        <f>IF(#REF!="zákl. přenesená",J129,0)</f>
        <v>#REF!</v>
      </c>
      <c r="AY129" s="641" t="e">
        <f>IF(#REF!="sníž. přenesená",J129,0)</f>
        <v>#REF!</v>
      </c>
      <c r="AZ129" s="641" t="e">
        <f>IF(#REF!="nulová",J129,0)</f>
        <v>#REF!</v>
      </c>
      <c r="BA129" s="626" t="s">
        <v>1636</v>
      </c>
      <c r="BB129" s="641">
        <f>ROUND(I129*H129,2)</f>
        <v>0</v>
      </c>
      <c r="BC129" s="626" t="s">
        <v>1647</v>
      </c>
      <c r="BD129" s="640" t="s">
        <v>3388</v>
      </c>
    </row>
    <row r="130" spans="1:56" s="634" customFormat="1" ht="22.9" customHeight="1">
      <c r="A130" s="671"/>
      <c r="B130" s="672"/>
      <c r="C130" s="671"/>
      <c r="D130" s="673" t="s">
        <v>1633</v>
      </c>
      <c r="E130" s="675" t="s">
        <v>3387</v>
      </c>
      <c r="F130" s="675" t="s">
        <v>3386</v>
      </c>
      <c r="G130" s="671"/>
      <c r="H130" s="671"/>
      <c r="J130" s="703">
        <f>BB130</f>
        <v>0</v>
      </c>
      <c r="K130" s="736"/>
      <c r="M130" s="636"/>
      <c r="AI130" s="635" t="s">
        <v>1636</v>
      </c>
      <c r="AK130" s="637" t="s">
        <v>1633</v>
      </c>
      <c r="AL130" s="637" t="s">
        <v>1641</v>
      </c>
      <c r="AP130" s="635" t="s">
        <v>1638</v>
      </c>
      <c r="BB130" s="638">
        <f>SUM(BB131:BB132)</f>
        <v>0</v>
      </c>
    </row>
    <row r="131" spans="1:56" s="627" customFormat="1" ht="24" customHeight="1">
      <c r="A131" s="647"/>
      <c r="B131" s="665"/>
      <c r="C131" s="676">
        <v>37</v>
      </c>
      <c r="D131" s="676" t="s">
        <v>1642</v>
      </c>
      <c r="E131" s="677" t="s">
        <v>3379</v>
      </c>
      <c r="F131" s="678" t="s">
        <v>3378</v>
      </c>
      <c r="G131" s="679" t="s">
        <v>3</v>
      </c>
      <c r="H131" s="680">
        <v>145</v>
      </c>
      <c r="I131" s="68"/>
      <c r="J131" s="704">
        <f>ROUND(I131*H131,2)</f>
        <v>0</v>
      </c>
      <c r="K131" s="705" t="s">
        <v>3818</v>
      </c>
      <c r="M131" s="639" t="s">
        <v>2114</v>
      </c>
      <c r="AI131" s="640" t="s">
        <v>1647</v>
      </c>
      <c r="AK131" s="640" t="s">
        <v>1642</v>
      </c>
      <c r="AL131" s="640" t="s">
        <v>1636</v>
      </c>
      <c r="AP131" s="626" t="s">
        <v>1638</v>
      </c>
      <c r="AV131" s="641" t="e">
        <f>IF(#REF!="základní",J131,0)</f>
        <v>#REF!</v>
      </c>
      <c r="AW131" s="641" t="e">
        <f>IF(#REF!="snížená",J131,0)</f>
        <v>#REF!</v>
      </c>
      <c r="AX131" s="641" t="e">
        <f>IF(#REF!="zákl. přenesená",J131,0)</f>
        <v>#REF!</v>
      </c>
      <c r="AY131" s="641" t="e">
        <f>IF(#REF!="sníž. přenesená",J131,0)</f>
        <v>#REF!</v>
      </c>
      <c r="AZ131" s="641" t="e">
        <f>IF(#REF!="nulová",J131,0)</f>
        <v>#REF!</v>
      </c>
      <c r="BA131" s="626" t="s">
        <v>1636</v>
      </c>
      <c r="BB131" s="641">
        <f>ROUND(I131*H131,2)</f>
        <v>0</v>
      </c>
      <c r="BC131" s="626" t="s">
        <v>1647</v>
      </c>
      <c r="BD131" s="640" t="s">
        <v>3385</v>
      </c>
    </row>
    <row r="132" spans="1:56" s="627" customFormat="1" ht="16.5" customHeight="1">
      <c r="A132" s="647"/>
      <c r="B132" s="665"/>
      <c r="C132" s="681">
        <v>38</v>
      </c>
      <c r="D132" s="681" t="s">
        <v>1653</v>
      </c>
      <c r="E132" s="682" t="s">
        <v>3384</v>
      </c>
      <c r="F132" s="683" t="s">
        <v>3383</v>
      </c>
      <c r="G132" s="684" t="s">
        <v>1653</v>
      </c>
      <c r="H132" s="685">
        <v>145</v>
      </c>
      <c r="I132" s="69"/>
      <c r="J132" s="706">
        <f>ROUND(I132*H132,2)</f>
        <v>0</v>
      </c>
      <c r="K132" s="705" t="s">
        <v>3818</v>
      </c>
      <c r="L132" s="642"/>
      <c r="M132" s="643" t="s">
        <v>2114</v>
      </c>
      <c r="AI132" s="640" t="s">
        <v>1656</v>
      </c>
      <c r="AK132" s="640" t="s">
        <v>1653</v>
      </c>
      <c r="AL132" s="640" t="s">
        <v>1636</v>
      </c>
      <c r="AP132" s="626" t="s">
        <v>1638</v>
      </c>
      <c r="AV132" s="641" t="e">
        <f>IF(#REF!="základní",J132,0)</f>
        <v>#REF!</v>
      </c>
      <c r="AW132" s="641" t="e">
        <f>IF(#REF!="snížená",J132,0)</f>
        <v>#REF!</v>
      </c>
      <c r="AX132" s="641" t="e">
        <f>IF(#REF!="zákl. přenesená",J132,0)</f>
        <v>#REF!</v>
      </c>
      <c r="AY132" s="641" t="e">
        <f>IF(#REF!="sníž. přenesená",J132,0)</f>
        <v>#REF!</v>
      </c>
      <c r="AZ132" s="641" t="e">
        <f>IF(#REF!="nulová",J132,0)</f>
        <v>#REF!</v>
      </c>
      <c r="BA132" s="626" t="s">
        <v>1636</v>
      </c>
      <c r="BB132" s="641">
        <f>ROUND(I132*H132,2)</f>
        <v>0</v>
      </c>
      <c r="BC132" s="626" t="s">
        <v>1647</v>
      </c>
      <c r="BD132" s="640" t="s">
        <v>3382</v>
      </c>
    </row>
    <row r="133" spans="1:56" s="634" customFormat="1" ht="22.9" customHeight="1">
      <c r="A133" s="671"/>
      <c r="B133" s="672"/>
      <c r="C133" s="671"/>
      <c r="D133" s="673" t="s">
        <v>1633</v>
      </c>
      <c r="E133" s="675" t="s">
        <v>3381</v>
      </c>
      <c r="F133" s="675" t="s">
        <v>3380</v>
      </c>
      <c r="G133" s="671"/>
      <c r="H133" s="671"/>
      <c r="J133" s="703">
        <f>BB133</f>
        <v>0</v>
      </c>
      <c r="K133" s="736"/>
      <c r="M133" s="636"/>
      <c r="AI133" s="635" t="s">
        <v>1636</v>
      </c>
      <c r="AK133" s="637" t="s">
        <v>1633</v>
      </c>
      <c r="AL133" s="637" t="s">
        <v>1641</v>
      </c>
      <c r="AP133" s="635" t="s">
        <v>1638</v>
      </c>
      <c r="BB133" s="638">
        <f>SUM(BB134:BB135)</f>
        <v>0</v>
      </c>
    </row>
    <row r="134" spans="1:56" s="627" customFormat="1" ht="24" customHeight="1">
      <c r="A134" s="647"/>
      <c r="B134" s="665"/>
      <c r="C134" s="676">
        <v>39</v>
      </c>
      <c r="D134" s="676" t="s">
        <v>1642</v>
      </c>
      <c r="E134" s="677" t="s">
        <v>3379</v>
      </c>
      <c r="F134" s="678" t="s">
        <v>3378</v>
      </c>
      <c r="G134" s="679" t="s">
        <v>3</v>
      </c>
      <c r="H134" s="680">
        <v>65</v>
      </c>
      <c r="I134" s="68"/>
      <c r="J134" s="704">
        <f>ROUND(I134*H134,2)</f>
        <v>0</v>
      </c>
      <c r="K134" s="705" t="s">
        <v>3818</v>
      </c>
      <c r="M134" s="639" t="s">
        <v>2114</v>
      </c>
      <c r="AI134" s="640" t="s">
        <v>1647</v>
      </c>
      <c r="AK134" s="640" t="s">
        <v>1642</v>
      </c>
      <c r="AL134" s="640" t="s">
        <v>1636</v>
      </c>
      <c r="AP134" s="626" t="s">
        <v>1638</v>
      </c>
      <c r="AV134" s="641" t="e">
        <f>IF(#REF!="základní",J134,0)</f>
        <v>#REF!</v>
      </c>
      <c r="AW134" s="641" t="e">
        <f>IF(#REF!="snížená",J134,0)</f>
        <v>#REF!</v>
      </c>
      <c r="AX134" s="641" t="e">
        <f>IF(#REF!="zákl. přenesená",J134,0)</f>
        <v>#REF!</v>
      </c>
      <c r="AY134" s="641" t="e">
        <f>IF(#REF!="sníž. přenesená",J134,0)</f>
        <v>#REF!</v>
      </c>
      <c r="AZ134" s="641" t="e">
        <f>IF(#REF!="nulová",J134,0)</f>
        <v>#REF!</v>
      </c>
      <c r="BA134" s="626" t="s">
        <v>1636</v>
      </c>
      <c r="BB134" s="641">
        <f>ROUND(I134*H134,2)</f>
        <v>0</v>
      </c>
      <c r="BC134" s="626" t="s">
        <v>1647</v>
      </c>
      <c r="BD134" s="640" t="s">
        <v>3377</v>
      </c>
    </row>
    <row r="135" spans="1:56" s="627" customFormat="1" ht="16.5" customHeight="1">
      <c r="A135" s="647"/>
      <c r="B135" s="665"/>
      <c r="C135" s="681">
        <v>40</v>
      </c>
      <c r="D135" s="681" t="s">
        <v>1653</v>
      </c>
      <c r="E135" s="682" t="s">
        <v>3376</v>
      </c>
      <c r="F135" s="683" t="s">
        <v>3375</v>
      </c>
      <c r="G135" s="684" t="s">
        <v>1653</v>
      </c>
      <c r="H135" s="685">
        <v>65</v>
      </c>
      <c r="I135" s="69"/>
      <c r="J135" s="706">
        <f>ROUND(I135*H135,2)</f>
        <v>0</v>
      </c>
      <c r="K135" s="705" t="s">
        <v>3818</v>
      </c>
      <c r="L135" s="642"/>
      <c r="M135" s="643" t="s">
        <v>2114</v>
      </c>
      <c r="AI135" s="640" t="s">
        <v>1656</v>
      </c>
      <c r="AK135" s="640" t="s">
        <v>1653</v>
      </c>
      <c r="AL135" s="640" t="s">
        <v>1636</v>
      </c>
      <c r="AP135" s="626" t="s">
        <v>1638</v>
      </c>
      <c r="AV135" s="641" t="e">
        <f>IF(#REF!="základní",J135,0)</f>
        <v>#REF!</v>
      </c>
      <c r="AW135" s="641" t="e">
        <f>IF(#REF!="snížená",J135,0)</f>
        <v>#REF!</v>
      </c>
      <c r="AX135" s="641" t="e">
        <f>IF(#REF!="zákl. přenesená",J135,0)</f>
        <v>#REF!</v>
      </c>
      <c r="AY135" s="641" t="e">
        <f>IF(#REF!="sníž. přenesená",J135,0)</f>
        <v>#REF!</v>
      </c>
      <c r="AZ135" s="641" t="e">
        <f>IF(#REF!="nulová",J135,0)</f>
        <v>#REF!</v>
      </c>
      <c r="BA135" s="626" t="s">
        <v>1636</v>
      </c>
      <c r="BB135" s="641">
        <f>ROUND(I135*H135,2)</f>
        <v>0</v>
      </c>
      <c r="BC135" s="626" t="s">
        <v>1647</v>
      </c>
      <c r="BD135" s="640" t="s">
        <v>3374</v>
      </c>
    </row>
    <row r="136" spans="1:56" s="634" customFormat="1" ht="22.9" customHeight="1">
      <c r="A136" s="671"/>
      <c r="B136" s="672"/>
      <c r="C136" s="671"/>
      <c r="D136" s="673" t="s">
        <v>1633</v>
      </c>
      <c r="E136" s="675" t="s">
        <v>3373</v>
      </c>
      <c r="F136" s="675" t="s">
        <v>3372</v>
      </c>
      <c r="G136" s="671"/>
      <c r="H136" s="671"/>
      <c r="J136" s="703">
        <f>BB136</f>
        <v>0</v>
      </c>
      <c r="K136" s="736"/>
      <c r="M136" s="636"/>
      <c r="AI136" s="635" t="s">
        <v>1636</v>
      </c>
      <c r="AK136" s="637" t="s">
        <v>1633</v>
      </c>
      <c r="AL136" s="637" t="s">
        <v>1641</v>
      </c>
      <c r="AP136" s="635" t="s">
        <v>1638</v>
      </c>
      <c r="BB136" s="638">
        <f>SUM(BB137:BB138)</f>
        <v>0</v>
      </c>
    </row>
    <row r="137" spans="1:56" s="627" customFormat="1" ht="24" customHeight="1">
      <c r="A137" s="647"/>
      <c r="B137" s="665"/>
      <c r="C137" s="676">
        <v>41</v>
      </c>
      <c r="D137" s="676" t="s">
        <v>1642</v>
      </c>
      <c r="E137" s="677" t="s">
        <v>3371</v>
      </c>
      <c r="F137" s="678" t="s">
        <v>3370</v>
      </c>
      <c r="G137" s="679" t="s">
        <v>3</v>
      </c>
      <c r="H137" s="680">
        <v>40</v>
      </c>
      <c r="I137" s="68"/>
      <c r="J137" s="704">
        <f>ROUND(I137*H137,2)</f>
        <v>0</v>
      </c>
      <c r="K137" s="705" t="s">
        <v>3818</v>
      </c>
      <c r="M137" s="639" t="s">
        <v>2114</v>
      </c>
      <c r="AI137" s="640" t="s">
        <v>1647</v>
      </c>
      <c r="AK137" s="640" t="s">
        <v>1642</v>
      </c>
      <c r="AL137" s="640" t="s">
        <v>1636</v>
      </c>
      <c r="AP137" s="626" t="s">
        <v>1638</v>
      </c>
      <c r="AV137" s="641" t="e">
        <f>IF(#REF!="základní",J137,0)</f>
        <v>#REF!</v>
      </c>
      <c r="AW137" s="641" t="e">
        <f>IF(#REF!="snížená",J137,0)</f>
        <v>#REF!</v>
      </c>
      <c r="AX137" s="641" t="e">
        <f>IF(#REF!="zákl. přenesená",J137,0)</f>
        <v>#REF!</v>
      </c>
      <c r="AY137" s="641" t="e">
        <f>IF(#REF!="sníž. přenesená",J137,0)</f>
        <v>#REF!</v>
      </c>
      <c r="AZ137" s="641" t="e">
        <f>IF(#REF!="nulová",J137,0)</f>
        <v>#REF!</v>
      </c>
      <c r="BA137" s="626" t="s">
        <v>1636</v>
      </c>
      <c r="BB137" s="641">
        <f>ROUND(I137*H137,2)</f>
        <v>0</v>
      </c>
      <c r="BC137" s="626" t="s">
        <v>1647</v>
      </c>
      <c r="BD137" s="640" t="s">
        <v>3369</v>
      </c>
    </row>
    <row r="138" spans="1:56" s="627" customFormat="1" ht="16.5" customHeight="1">
      <c r="A138" s="647"/>
      <c r="B138" s="665"/>
      <c r="C138" s="681">
        <v>42</v>
      </c>
      <c r="D138" s="681" t="s">
        <v>1653</v>
      </c>
      <c r="E138" s="682" t="s">
        <v>3368</v>
      </c>
      <c r="F138" s="683" t="s">
        <v>3367</v>
      </c>
      <c r="G138" s="684" t="s">
        <v>1653</v>
      </c>
      <c r="H138" s="685">
        <v>40</v>
      </c>
      <c r="I138" s="69"/>
      <c r="J138" s="706">
        <f>ROUND(I138*H138,2)</f>
        <v>0</v>
      </c>
      <c r="K138" s="705" t="s">
        <v>3818</v>
      </c>
      <c r="L138" s="642"/>
      <c r="M138" s="643" t="s">
        <v>2114</v>
      </c>
      <c r="AI138" s="640" t="s">
        <v>1656</v>
      </c>
      <c r="AK138" s="640" t="s">
        <v>1653</v>
      </c>
      <c r="AL138" s="640" t="s">
        <v>1636</v>
      </c>
      <c r="AP138" s="626" t="s">
        <v>1638</v>
      </c>
      <c r="AV138" s="641" t="e">
        <f>IF(#REF!="základní",J138,0)</f>
        <v>#REF!</v>
      </c>
      <c r="AW138" s="641" t="e">
        <f>IF(#REF!="snížená",J138,0)</f>
        <v>#REF!</v>
      </c>
      <c r="AX138" s="641" t="e">
        <f>IF(#REF!="zákl. přenesená",J138,0)</f>
        <v>#REF!</v>
      </c>
      <c r="AY138" s="641" t="e">
        <f>IF(#REF!="sníž. přenesená",J138,0)</f>
        <v>#REF!</v>
      </c>
      <c r="AZ138" s="641" t="e">
        <f>IF(#REF!="nulová",J138,0)</f>
        <v>#REF!</v>
      </c>
      <c r="BA138" s="626" t="s">
        <v>1636</v>
      </c>
      <c r="BB138" s="641">
        <f>ROUND(I138*H138,2)</f>
        <v>0</v>
      </c>
      <c r="BC138" s="626" t="s">
        <v>1647</v>
      </c>
      <c r="BD138" s="640" t="s">
        <v>3366</v>
      </c>
    </row>
    <row r="139" spans="1:56" s="634" customFormat="1" ht="22.9" customHeight="1">
      <c r="A139" s="671"/>
      <c r="B139" s="672"/>
      <c r="C139" s="671"/>
      <c r="D139" s="673" t="s">
        <v>1633</v>
      </c>
      <c r="E139" s="675" t="s">
        <v>3365</v>
      </c>
      <c r="F139" s="675" t="s">
        <v>3364</v>
      </c>
      <c r="G139" s="671"/>
      <c r="H139" s="671"/>
      <c r="J139" s="703">
        <f>BB139</f>
        <v>0</v>
      </c>
      <c r="K139" s="736"/>
      <c r="M139" s="636"/>
      <c r="AI139" s="635" t="s">
        <v>1636</v>
      </c>
      <c r="AK139" s="637" t="s">
        <v>1633</v>
      </c>
      <c r="AL139" s="637" t="s">
        <v>1641</v>
      </c>
      <c r="AP139" s="635" t="s">
        <v>1638</v>
      </c>
      <c r="BB139" s="638">
        <f>SUM(BB140:BB141)</f>
        <v>0</v>
      </c>
    </row>
    <row r="140" spans="1:56" s="627" customFormat="1" ht="24" customHeight="1">
      <c r="A140" s="647"/>
      <c r="B140" s="665"/>
      <c r="C140" s="676">
        <v>43</v>
      </c>
      <c r="D140" s="676" t="s">
        <v>1642</v>
      </c>
      <c r="E140" s="677" t="s">
        <v>3363</v>
      </c>
      <c r="F140" s="678" t="s">
        <v>3362</v>
      </c>
      <c r="G140" s="679" t="s">
        <v>3</v>
      </c>
      <c r="H140" s="680">
        <v>10</v>
      </c>
      <c r="I140" s="68"/>
      <c r="J140" s="704">
        <f>ROUND(I140*H140,2)</f>
        <v>0</v>
      </c>
      <c r="K140" s="705" t="s">
        <v>3818</v>
      </c>
      <c r="M140" s="639" t="s">
        <v>2114</v>
      </c>
      <c r="AI140" s="640" t="s">
        <v>1647</v>
      </c>
      <c r="AK140" s="640" t="s">
        <v>1642</v>
      </c>
      <c r="AL140" s="640" t="s">
        <v>1636</v>
      </c>
      <c r="AP140" s="626" t="s">
        <v>1638</v>
      </c>
      <c r="AV140" s="641" t="e">
        <f>IF(#REF!="základní",J140,0)</f>
        <v>#REF!</v>
      </c>
      <c r="AW140" s="641" t="e">
        <f>IF(#REF!="snížená",J140,0)</f>
        <v>#REF!</v>
      </c>
      <c r="AX140" s="641" t="e">
        <f>IF(#REF!="zákl. přenesená",J140,0)</f>
        <v>#REF!</v>
      </c>
      <c r="AY140" s="641" t="e">
        <f>IF(#REF!="sníž. přenesená",J140,0)</f>
        <v>#REF!</v>
      </c>
      <c r="AZ140" s="641" t="e">
        <f>IF(#REF!="nulová",J140,0)</f>
        <v>#REF!</v>
      </c>
      <c r="BA140" s="626" t="s">
        <v>1636</v>
      </c>
      <c r="BB140" s="641">
        <f>ROUND(I140*H140,2)</f>
        <v>0</v>
      </c>
      <c r="BC140" s="626" t="s">
        <v>1647</v>
      </c>
      <c r="BD140" s="640" t="s">
        <v>3361</v>
      </c>
    </row>
    <row r="141" spans="1:56" s="627" customFormat="1" ht="16.5" customHeight="1">
      <c r="A141" s="647"/>
      <c r="B141" s="665"/>
      <c r="C141" s="681">
        <v>44</v>
      </c>
      <c r="D141" s="681" t="s">
        <v>1653</v>
      </c>
      <c r="E141" s="682" t="s">
        <v>3360</v>
      </c>
      <c r="F141" s="683" t="s">
        <v>3359</v>
      </c>
      <c r="G141" s="684" t="s">
        <v>1653</v>
      </c>
      <c r="H141" s="685">
        <v>10</v>
      </c>
      <c r="I141" s="69"/>
      <c r="J141" s="706">
        <f>ROUND(I141*H141,2)</f>
        <v>0</v>
      </c>
      <c r="K141" s="705" t="s">
        <v>3818</v>
      </c>
      <c r="L141" s="642"/>
      <c r="M141" s="643" t="s">
        <v>2114</v>
      </c>
      <c r="AI141" s="640" t="s">
        <v>1656</v>
      </c>
      <c r="AK141" s="640" t="s">
        <v>1653</v>
      </c>
      <c r="AL141" s="640" t="s">
        <v>1636</v>
      </c>
      <c r="AP141" s="626" t="s">
        <v>1638</v>
      </c>
      <c r="AV141" s="641" t="e">
        <f>IF(#REF!="základní",J141,0)</f>
        <v>#REF!</v>
      </c>
      <c r="AW141" s="641" t="e">
        <f>IF(#REF!="snížená",J141,0)</f>
        <v>#REF!</v>
      </c>
      <c r="AX141" s="641" t="e">
        <f>IF(#REF!="zákl. přenesená",J141,0)</f>
        <v>#REF!</v>
      </c>
      <c r="AY141" s="641" t="e">
        <f>IF(#REF!="sníž. přenesená",J141,0)</f>
        <v>#REF!</v>
      </c>
      <c r="AZ141" s="641" t="e">
        <f>IF(#REF!="nulová",J141,0)</f>
        <v>#REF!</v>
      </c>
      <c r="BA141" s="626" t="s">
        <v>1636</v>
      </c>
      <c r="BB141" s="641">
        <f>ROUND(I141*H141,2)</f>
        <v>0</v>
      </c>
      <c r="BC141" s="626" t="s">
        <v>1647</v>
      </c>
      <c r="BD141" s="640" t="s">
        <v>3358</v>
      </c>
    </row>
    <row r="142" spans="1:56" s="634" customFormat="1" ht="22.9" customHeight="1">
      <c r="A142" s="671"/>
      <c r="B142" s="672"/>
      <c r="C142" s="671"/>
      <c r="D142" s="673" t="s">
        <v>1633</v>
      </c>
      <c r="E142" s="675" t="s">
        <v>3357</v>
      </c>
      <c r="F142" s="675" t="s">
        <v>3356</v>
      </c>
      <c r="G142" s="671"/>
      <c r="H142" s="671"/>
      <c r="J142" s="703">
        <f>BB142</f>
        <v>0</v>
      </c>
      <c r="K142" s="736"/>
      <c r="M142" s="636"/>
      <c r="AI142" s="635" t="s">
        <v>1636</v>
      </c>
      <c r="AK142" s="637" t="s">
        <v>1633</v>
      </c>
      <c r="AL142" s="637" t="s">
        <v>1641</v>
      </c>
      <c r="AP142" s="635" t="s">
        <v>1638</v>
      </c>
      <c r="BB142" s="638">
        <f>SUM(BB143:BB145)</f>
        <v>0</v>
      </c>
    </row>
    <row r="143" spans="1:56" s="627" customFormat="1" ht="24" customHeight="1">
      <c r="A143" s="647"/>
      <c r="B143" s="665"/>
      <c r="C143" s="676">
        <v>45</v>
      </c>
      <c r="D143" s="676" t="s">
        <v>1642</v>
      </c>
      <c r="E143" s="677" t="s">
        <v>3355</v>
      </c>
      <c r="F143" s="678" t="s">
        <v>3354</v>
      </c>
      <c r="G143" s="679" t="s">
        <v>10</v>
      </c>
      <c r="H143" s="680">
        <v>0.4</v>
      </c>
      <c r="I143" s="68"/>
      <c r="J143" s="704">
        <f>ROUND(I143*H143,2)</f>
        <v>0</v>
      </c>
      <c r="K143" s="705" t="s">
        <v>3818</v>
      </c>
      <c r="M143" s="639" t="s">
        <v>2114</v>
      </c>
      <c r="AI143" s="640" t="s">
        <v>1647</v>
      </c>
      <c r="AK143" s="640" t="s">
        <v>1642</v>
      </c>
      <c r="AL143" s="640" t="s">
        <v>1636</v>
      </c>
      <c r="AP143" s="626" t="s">
        <v>1638</v>
      </c>
      <c r="AV143" s="641" t="e">
        <f>IF(#REF!="základní",J143,0)</f>
        <v>#REF!</v>
      </c>
      <c r="AW143" s="641" t="e">
        <f>IF(#REF!="snížená",J143,0)</f>
        <v>#REF!</v>
      </c>
      <c r="AX143" s="641" t="e">
        <f>IF(#REF!="zákl. přenesená",J143,0)</f>
        <v>#REF!</v>
      </c>
      <c r="AY143" s="641" t="e">
        <f>IF(#REF!="sníž. přenesená",J143,0)</f>
        <v>#REF!</v>
      </c>
      <c r="AZ143" s="641" t="e">
        <f>IF(#REF!="nulová",J143,0)</f>
        <v>#REF!</v>
      </c>
      <c r="BA143" s="626" t="s">
        <v>1636</v>
      </c>
      <c r="BB143" s="641">
        <f>ROUND(I143*H143,2)</f>
        <v>0</v>
      </c>
      <c r="BC143" s="626" t="s">
        <v>1647</v>
      </c>
      <c r="BD143" s="640" t="s">
        <v>3353</v>
      </c>
    </row>
    <row r="144" spans="1:56" s="627" customFormat="1" ht="24" customHeight="1">
      <c r="A144" s="647"/>
      <c r="B144" s="665"/>
      <c r="C144" s="681">
        <v>46</v>
      </c>
      <c r="D144" s="681" t="s">
        <v>1653</v>
      </c>
      <c r="E144" s="682" t="s">
        <v>3352</v>
      </c>
      <c r="F144" s="683" t="s">
        <v>3351</v>
      </c>
      <c r="G144" s="684" t="s">
        <v>10</v>
      </c>
      <c r="H144" s="685">
        <v>0.08</v>
      </c>
      <c r="I144" s="69"/>
      <c r="J144" s="706">
        <f>ROUND(I144*H144,2)</f>
        <v>0</v>
      </c>
      <c r="K144" s="705" t="s">
        <v>3818</v>
      </c>
      <c r="L144" s="642"/>
      <c r="M144" s="643" t="s">
        <v>2114</v>
      </c>
      <c r="AI144" s="640" t="s">
        <v>1656</v>
      </c>
      <c r="AK144" s="640" t="s">
        <v>1653</v>
      </c>
      <c r="AL144" s="640" t="s">
        <v>1636</v>
      </c>
      <c r="AP144" s="626" t="s">
        <v>1638</v>
      </c>
      <c r="AV144" s="641" t="e">
        <f>IF(#REF!="základní",J144,0)</f>
        <v>#REF!</v>
      </c>
      <c r="AW144" s="641" t="e">
        <f>IF(#REF!="snížená",J144,0)</f>
        <v>#REF!</v>
      </c>
      <c r="AX144" s="641" t="e">
        <f>IF(#REF!="zákl. přenesená",J144,0)</f>
        <v>#REF!</v>
      </c>
      <c r="AY144" s="641" t="e">
        <f>IF(#REF!="sníž. přenesená",J144,0)</f>
        <v>#REF!</v>
      </c>
      <c r="AZ144" s="641" t="e">
        <f>IF(#REF!="nulová",J144,0)</f>
        <v>#REF!</v>
      </c>
      <c r="BA144" s="626" t="s">
        <v>1636</v>
      </c>
      <c r="BB144" s="641">
        <f>ROUND(I144*H144,2)</f>
        <v>0</v>
      </c>
      <c r="BC144" s="626" t="s">
        <v>1647</v>
      </c>
      <c r="BD144" s="640" t="s">
        <v>3350</v>
      </c>
    </row>
    <row r="145" spans="1:56" s="627" customFormat="1" ht="24" customHeight="1">
      <c r="A145" s="647"/>
      <c r="B145" s="665"/>
      <c r="C145" s="681">
        <v>47</v>
      </c>
      <c r="D145" s="681" t="s">
        <v>1653</v>
      </c>
      <c r="E145" s="682" t="s">
        <v>3349</v>
      </c>
      <c r="F145" s="683" t="s">
        <v>3348</v>
      </c>
      <c r="G145" s="684" t="s">
        <v>9</v>
      </c>
      <c r="H145" s="685">
        <v>8</v>
      </c>
      <c r="I145" s="69"/>
      <c r="J145" s="706">
        <f>ROUND(I145*H145,2)</f>
        <v>0</v>
      </c>
      <c r="K145" s="705" t="s">
        <v>3818</v>
      </c>
      <c r="L145" s="642"/>
      <c r="M145" s="643" t="s">
        <v>2114</v>
      </c>
      <c r="AI145" s="640" t="s">
        <v>1656</v>
      </c>
      <c r="AK145" s="640" t="s">
        <v>1653</v>
      </c>
      <c r="AL145" s="640" t="s">
        <v>1636</v>
      </c>
      <c r="AP145" s="626" t="s">
        <v>1638</v>
      </c>
      <c r="AV145" s="641" t="e">
        <f>IF(#REF!="základní",J145,0)</f>
        <v>#REF!</v>
      </c>
      <c r="AW145" s="641" t="e">
        <f>IF(#REF!="snížená",J145,0)</f>
        <v>#REF!</v>
      </c>
      <c r="AX145" s="641" t="e">
        <f>IF(#REF!="zákl. přenesená",J145,0)</f>
        <v>#REF!</v>
      </c>
      <c r="AY145" s="641" t="e">
        <f>IF(#REF!="sníž. přenesená",J145,0)</f>
        <v>#REF!</v>
      </c>
      <c r="AZ145" s="641" t="e">
        <f>IF(#REF!="nulová",J145,0)</f>
        <v>#REF!</v>
      </c>
      <c r="BA145" s="626" t="s">
        <v>1636</v>
      </c>
      <c r="BB145" s="641">
        <f>ROUND(I145*H145,2)</f>
        <v>0</v>
      </c>
      <c r="BC145" s="626" t="s">
        <v>1647</v>
      </c>
      <c r="BD145" s="640" t="s">
        <v>3347</v>
      </c>
    </row>
    <row r="146" spans="1:56" s="634" customFormat="1" ht="22.9" customHeight="1">
      <c r="A146" s="671"/>
      <c r="B146" s="672"/>
      <c r="C146" s="671"/>
      <c r="D146" s="673" t="s">
        <v>1633</v>
      </c>
      <c r="E146" s="675" t="s">
        <v>3346</v>
      </c>
      <c r="F146" s="675" t="s">
        <v>3345</v>
      </c>
      <c r="G146" s="671"/>
      <c r="H146" s="671"/>
      <c r="J146" s="703">
        <f>BB146</f>
        <v>0</v>
      </c>
      <c r="K146" s="736"/>
      <c r="M146" s="636"/>
      <c r="AI146" s="635" t="s">
        <v>1636</v>
      </c>
      <c r="AK146" s="637" t="s">
        <v>1633</v>
      </c>
      <c r="AL146" s="637" t="s">
        <v>1641</v>
      </c>
      <c r="AP146" s="635" t="s">
        <v>1638</v>
      </c>
      <c r="BB146" s="638">
        <f>SUM(BB147:BB149)</f>
        <v>0</v>
      </c>
    </row>
    <row r="147" spans="1:56" s="627" customFormat="1" ht="24" customHeight="1">
      <c r="A147" s="647"/>
      <c r="B147" s="665"/>
      <c r="C147" s="676">
        <v>48</v>
      </c>
      <c r="D147" s="676" t="s">
        <v>1642</v>
      </c>
      <c r="E147" s="677" t="s">
        <v>3339</v>
      </c>
      <c r="F147" s="678" t="s">
        <v>3338</v>
      </c>
      <c r="G147" s="679" t="s">
        <v>18</v>
      </c>
      <c r="H147" s="680">
        <v>152</v>
      </c>
      <c r="I147" s="68"/>
      <c r="J147" s="704">
        <f>ROUND(I147*H147,2)</f>
        <v>0</v>
      </c>
      <c r="K147" s="705" t="s">
        <v>3818</v>
      </c>
      <c r="M147" s="639" t="s">
        <v>2114</v>
      </c>
      <c r="AI147" s="640" t="s">
        <v>1647</v>
      </c>
      <c r="AK147" s="640" t="s">
        <v>1642</v>
      </c>
      <c r="AL147" s="640" t="s">
        <v>1636</v>
      </c>
      <c r="AP147" s="626" t="s">
        <v>1638</v>
      </c>
      <c r="AV147" s="641" t="e">
        <f>IF(#REF!="základní",J147,0)</f>
        <v>#REF!</v>
      </c>
      <c r="AW147" s="641" t="e">
        <f>IF(#REF!="snížená",J147,0)</f>
        <v>#REF!</v>
      </c>
      <c r="AX147" s="641" t="e">
        <f>IF(#REF!="zákl. přenesená",J147,0)</f>
        <v>#REF!</v>
      </c>
      <c r="AY147" s="641" t="e">
        <f>IF(#REF!="sníž. přenesená",J147,0)</f>
        <v>#REF!</v>
      </c>
      <c r="AZ147" s="641" t="e">
        <f>IF(#REF!="nulová",J147,0)</f>
        <v>#REF!</v>
      </c>
      <c r="BA147" s="626" t="s">
        <v>1636</v>
      </c>
      <c r="BB147" s="641">
        <f>ROUND(I147*H147,2)</f>
        <v>0</v>
      </c>
      <c r="BC147" s="626" t="s">
        <v>1647</v>
      </c>
      <c r="BD147" s="640" t="s">
        <v>3344</v>
      </c>
    </row>
    <row r="148" spans="1:56" s="627" customFormat="1" ht="16.5" customHeight="1">
      <c r="A148" s="647"/>
      <c r="B148" s="665"/>
      <c r="C148" s="676">
        <v>49</v>
      </c>
      <c r="D148" s="676" t="s">
        <v>1642</v>
      </c>
      <c r="E148" s="677" t="s">
        <v>3336</v>
      </c>
      <c r="F148" s="678" t="s">
        <v>3335</v>
      </c>
      <c r="G148" s="679" t="s">
        <v>16</v>
      </c>
      <c r="H148" s="680">
        <v>7.6</v>
      </c>
      <c r="I148" s="68"/>
      <c r="J148" s="704">
        <f>ROUND(I148*H148,2)</f>
        <v>0</v>
      </c>
      <c r="K148" s="705" t="s">
        <v>3818</v>
      </c>
      <c r="M148" s="639" t="s">
        <v>2114</v>
      </c>
      <c r="AI148" s="640" t="s">
        <v>2778</v>
      </c>
      <c r="AK148" s="640" t="s">
        <v>1642</v>
      </c>
      <c r="AL148" s="640" t="s">
        <v>1636</v>
      </c>
      <c r="AP148" s="626" t="s">
        <v>1638</v>
      </c>
      <c r="AV148" s="641" t="e">
        <f>IF(#REF!="základní",J148,0)</f>
        <v>#REF!</v>
      </c>
      <c r="AW148" s="641" t="e">
        <f>IF(#REF!="snížená",J148,0)</f>
        <v>#REF!</v>
      </c>
      <c r="AX148" s="641" t="e">
        <f>IF(#REF!="zákl. přenesená",J148,0)</f>
        <v>#REF!</v>
      </c>
      <c r="AY148" s="641" t="e">
        <f>IF(#REF!="sníž. přenesená",J148,0)</f>
        <v>#REF!</v>
      </c>
      <c r="AZ148" s="641" t="e">
        <f>IF(#REF!="nulová",J148,0)</f>
        <v>#REF!</v>
      </c>
      <c r="BA148" s="626" t="s">
        <v>1636</v>
      </c>
      <c r="BB148" s="641">
        <f>ROUND(I148*H148,2)</f>
        <v>0</v>
      </c>
      <c r="BC148" s="626" t="s">
        <v>2778</v>
      </c>
      <c r="BD148" s="640" t="s">
        <v>3343</v>
      </c>
    </row>
    <row r="149" spans="1:56" s="627" customFormat="1" ht="24" customHeight="1">
      <c r="A149" s="647"/>
      <c r="B149" s="665"/>
      <c r="C149" s="681">
        <v>50</v>
      </c>
      <c r="D149" s="681" t="s">
        <v>1653</v>
      </c>
      <c r="E149" s="682" t="s">
        <v>3333</v>
      </c>
      <c r="F149" s="683" t="s">
        <v>3332</v>
      </c>
      <c r="G149" s="684" t="s">
        <v>2881</v>
      </c>
      <c r="H149" s="685">
        <v>152</v>
      </c>
      <c r="I149" s="69"/>
      <c r="J149" s="706">
        <f>ROUND(I149*H149,2)</f>
        <v>0</v>
      </c>
      <c r="K149" s="705" t="s">
        <v>3818</v>
      </c>
      <c r="L149" s="642"/>
      <c r="M149" s="643" t="s">
        <v>2114</v>
      </c>
      <c r="AI149" s="640" t="s">
        <v>1656</v>
      </c>
      <c r="AK149" s="640" t="s">
        <v>1653</v>
      </c>
      <c r="AL149" s="640" t="s">
        <v>1636</v>
      </c>
      <c r="AP149" s="626" t="s">
        <v>1638</v>
      </c>
      <c r="AV149" s="641" t="e">
        <f>IF(#REF!="základní",J149,0)</f>
        <v>#REF!</v>
      </c>
      <c r="AW149" s="641" t="e">
        <f>IF(#REF!="snížená",J149,0)</f>
        <v>#REF!</v>
      </c>
      <c r="AX149" s="641" t="e">
        <f>IF(#REF!="zákl. přenesená",J149,0)</f>
        <v>#REF!</v>
      </c>
      <c r="AY149" s="641" t="e">
        <f>IF(#REF!="sníž. přenesená",J149,0)</f>
        <v>#REF!</v>
      </c>
      <c r="AZ149" s="641" t="e">
        <f>IF(#REF!="nulová",J149,0)</f>
        <v>#REF!</v>
      </c>
      <c r="BA149" s="626" t="s">
        <v>1636</v>
      </c>
      <c r="BB149" s="641">
        <f>ROUND(I149*H149,2)</f>
        <v>0</v>
      </c>
      <c r="BC149" s="626" t="s">
        <v>1647</v>
      </c>
      <c r="BD149" s="640" t="s">
        <v>3342</v>
      </c>
    </row>
    <row r="150" spans="1:56" s="634" customFormat="1" ht="22.9" customHeight="1">
      <c r="A150" s="671"/>
      <c r="B150" s="672"/>
      <c r="C150" s="671"/>
      <c r="D150" s="673" t="s">
        <v>1633</v>
      </c>
      <c r="E150" s="675" t="s">
        <v>3341</v>
      </c>
      <c r="F150" s="675" t="s">
        <v>3340</v>
      </c>
      <c r="G150" s="671"/>
      <c r="H150" s="671"/>
      <c r="J150" s="703">
        <f>BB150</f>
        <v>0</v>
      </c>
      <c r="K150" s="736"/>
      <c r="M150" s="636"/>
      <c r="AI150" s="635" t="s">
        <v>1636</v>
      </c>
      <c r="AK150" s="637" t="s">
        <v>1633</v>
      </c>
      <c r="AL150" s="637" t="s">
        <v>1641</v>
      </c>
      <c r="AP150" s="635" t="s">
        <v>1638</v>
      </c>
      <c r="BB150" s="638">
        <f>SUM(BB151:BB155)</f>
        <v>0</v>
      </c>
    </row>
    <row r="151" spans="1:56" s="627" customFormat="1" ht="24" customHeight="1">
      <c r="A151" s="647"/>
      <c r="B151" s="665"/>
      <c r="C151" s="676">
        <v>51</v>
      </c>
      <c r="D151" s="676" t="s">
        <v>1642</v>
      </c>
      <c r="E151" s="677" t="s">
        <v>3339</v>
      </c>
      <c r="F151" s="678" t="s">
        <v>3338</v>
      </c>
      <c r="G151" s="679" t="s">
        <v>18</v>
      </c>
      <c r="H151" s="680">
        <v>70</v>
      </c>
      <c r="I151" s="68"/>
      <c r="J151" s="704">
        <f>ROUND(I151*H151,2)</f>
        <v>0</v>
      </c>
      <c r="K151" s="705" t="s">
        <v>3818</v>
      </c>
      <c r="M151" s="639" t="s">
        <v>2114</v>
      </c>
      <c r="AI151" s="640" t="s">
        <v>1647</v>
      </c>
      <c r="AK151" s="640" t="s">
        <v>1642</v>
      </c>
      <c r="AL151" s="640" t="s">
        <v>1636</v>
      </c>
      <c r="AP151" s="626" t="s">
        <v>1638</v>
      </c>
      <c r="AV151" s="641" t="e">
        <f>IF(#REF!="základní",J151,0)</f>
        <v>#REF!</v>
      </c>
      <c r="AW151" s="641" t="e">
        <f>IF(#REF!="snížená",J151,0)</f>
        <v>#REF!</v>
      </c>
      <c r="AX151" s="641" t="e">
        <f>IF(#REF!="zákl. přenesená",J151,0)</f>
        <v>#REF!</v>
      </c>
      <c r="AY151" s="641" t="e">
        <f>IF(#REF!="sníž. přenesená",J151,0)</f>
        <v>#REF!</v>
      </c>
      <c r="AZ151" s="641" t="e">
        <f>IF(#REF!="nulová",J151,0)</f>
        <v>#REF!</v>
      </c>
      <c r="BA151" s="626" t="s">
        <v>1636</v>
      </c>
      <c r="BB151" s="641">
        <f>ROUND(I151*H151,2)</f>
        <v>0</v>
      </c>
      <c r="BC151" s="626" t="s">
        <v>1647</v>
      </c>
      <c r="BD151" s="640" t="s">
        <v>3337</v>
      </c>
    </row>
    <row r="152" spans="1:56" s="627" customFormat="1" ht="16.5" customHeight="1">
      <c r="A152" s="647"/>
      <c r="B152" s="665"/>
      <c r="C152" s="676">
        <v>52</v>
      </c>
      <c r="D152" s="676" t="s">
        <v>1642</v>
      </c>
      <c r="E152" s="677" t="s">
        <v>3336</v>
      </c>
      <c r="F152" s="678" t="s">
        <v>3335</v>
      </c>
      <c r="G152" s="679" t="s">
        <v>16</v>
      </c>
      <c r="H152" s="680">
        <v>3.5</v>
      </c>
      <c r="I152" s="68"/>
      <c r="J152" s="704">
        <f>ROUND(I152*H152,2)</f>
        <v>0</v>
      </c>
      <c r="K152" s="705" t="s">
        <v>3818</v>
      </c>
      <c r="M152" s="639" t="s">
        <v>2114</v>
      </c>
      <c r="AI152" s="640" t="s">
        <v>2778</v>
      </c>
      <c r="AK152" s="640" t="s">
        <v>1642</v>
      </c>
      <c r="AL152" s="640" t="s">
        <v>1636</v>
      </c>
      <c r="AP152" s="626" t="s">
        <v>1638</v>
      </c>
      <c r="AV152" s="641" t="e">
        <f>IF(#REF!="základní",J152,0)</f>
        <v>#REF!</v>
      </c>
      <c r="AW152" s="641" t="e">
        <f>IF(#REF!="snížená",J152,0)</f>
        <v>#REF!</v>
      </c>
      <c r="AX152" s="641" t="e">
        <f>IF(#REF!="zákl. přenesená",J152,0)</f>
        <v>#REF!</v>
      </c>
      <c r="AY152" s="641" t="e">
        <f>IF(#REF!="sníž. přenesená",J152,0)</f>
        <v>#REF!</v>
      </c>
      <c r="AZ152" s="641" t="e">
        <f>IF(#REF!="nulová",J152,0)</f>
        <v>#REF!</v>
      </c>
      <c r="BA152" s="626" t="s">
        <v>1636</v>
      </c>
      <c r="BB152" s="641">
        <f>ROUND(I152*H152,2)</f>
        <v>0</v>
      </c>
      <c r="BC152" s="626" t="s">
        <v>2778</v>
      </c>
      <c r="BD152" s="640" t="s">
        <v>3334</v>
      </c>
    </row>
    <row r="153" spans="1:56" s="627" customFormat="1" ht="24" customHeight="1">
      <c r="A153" s="647"/>
      <c r="B153" s="665"/>
      <c r="C153" s="681">
        <v>53</v>
      </c>
      <c r="D153" s="681" t="s">
        <v>1653</v>
      </c>
      <c r="E153" s="682" t="s">
        <v>3333</v>
      </c>
      <c r="F153" s="683" t="s">
        <v>3332</v>
      </c>
      <c r="G153" s="684" t="s">
        <v>2881</v>
      </c>
      <c r="H153" s="685">
        <v>70</v>
      </c>
      <c r="I153" s="69"/>
      <c r="J153" s="706">
        <f>ROUND(I153*H153,2)</f>
        <v>0</v>
      </c>
      <c r="K153" s="705" t="s">
        <v>3818</v>
      </c>
      <c r="L153" s="642"/>
      <c r="M153" s="643" t="s">
        <v>2114</v>
      </c>
      <c r="AI153" s="640" t="s">
        <v>1656</v>
      </c>
      <c r="AK153" s="640" t="s">
        <v>1653</v>
      </c>
      <c r="AL153" s="640" t="s">
        <v>1636</v>
      </c>
      <c r="AP153" s="626" t="s">
        <v>1638</v>
      </c>
      <c r="AV153" s="641" t="e">
        <f>IF(#REF!="základní",J153,0)</f>
        <v>#REF!</v>
      </c>
      <c r="AW153" s="641" t="e">
        <f>IF(#REF!="snížená",J153,0)</f>
        <v>#REF!</v>
      </c>
      <c r="AX153" s="641" t="e">
        <f>IF(#REF!="zákl. přenesená",J153,0)</f>
        <v>#REF!</v>
      </c>
      <c r="AY153" s="641" t="e">
        <f>IF(#REF!="sníž. přenesená",J153,0)</f>
        <v>#REF!</v>
      </c>
      <c r="AZ153" s="641" t="e">
        <f>IF(#REF!="nulová",J153,0)</f>
        <v>#REF!</v>
      </c>
      <c r="BA153" s="626" t="s">
        <v>1636</v>
      </c>
      <c r="BB153" s="641">
        <f>ROUND(I153*H153,2)</f>
        <v>0</v>
      </c>
      <c r="BC153" s="626" t="s">
        <v>1647</v>
      </c>
      <c r="BD153" s="640" t="s">
        <v>3331</v>
      </c>
    </row>
    <row r="154" spans="1:56" s="627" customFormat="1" ht="48" customHeight="1">
      <c r="A154" s="647"/>
      <c r="B154" s="665"/>
      <c r="C154" s="681">
        <v>54</v>
      </c>
      <c r="D154" s="681" t="s">
        <v>1653</v>
      </c>
      <c r="E154" s="682" t="s">
        <v>3330</v>
      </c>
      <c r="F154" s="683" t="s">
        <v>3329</v>
      </c>
      <c r="G154" s="684" t="s">
        <v>2881</v>
      </c>
      <c r="H154" s="685">
        <v>70</v>
      </c>
      <c r="I154" s="69"/>
      <c r="J154" s="706">
        <f>ROUND(I154*H154,2)</f>
        <v>0</v>
      </c>
      <c r="K154" s="705" t="s">
        <v>3818</v>
      </c>
      <c r="L154" s="642"/>
      <c r="M154" s="643" t="s">
        <v>2114</v>
      </c>
      <c r="AI154" s="640" t="s">
        <v>1656</v>
      </c>
      <c r="AK154" s="640" t="s">
        <v>1653</v>
      </c>
      <c r="AL154" s="640" t="s">
        <v>1636</v>
      </c>
      <c r="AP154" s="626" t="s">
        <v>1638</v>
      </c>
      <c r="AV154" s="641" t="e">
        <f>IF(#REF!="základní",J154,0)</f>
        <v>#REF!</v>
      </c>
      <c r="AW154" s="641" t="e">
        <f>IF(#REF!="snížená",J154,0)</f>
        <v>#REF!</v>
      </c>
      <c r="AX154" s="641" t="e">
        <f>IF(#REF!="zákl. přenesená",J154,0)</f>
        <v>#REF!</v>
      </c>
      <c r="AY154" s="641" t="e">
        <f>IF(#REF!="sníž. přenesená",J154,0)</f>
        <v>#REF!</v>
      </c>
      <c r="AZ154" s="641" t="e">
        <f>IF(#REF!="nulová",J154,0)</f>
        <v>#REF!</v>
      </c>
      <c r="BA154" s="626" t="s">
        <v>1636</v>
      </c>
      <c r="BB154" s="641">
        <f>ROUND(I154*H154,2)</f>
        <v>0</v>
      </c>
      <c r="BC154" s="626" t="s">
        <v>1647</v>
      </c>
      <c r="BD154" s="640" t="s">
        <v>3328</v>
      </c>
    </row>
    <row r="155" spans="1:56" s="627" customFormat="1" ht="36" customHeight="1">
      <c r="A155" s="647"/>
      <c r="B155" s="665"/>
      <c r="C155" s="681">
        <v>55</v>
      </c>
      <c r="D155" s="681" t="s">
        <v>1653</v>
      </c>
      <c r="E155" s="682" t="s">
        <v>3327</v>
      </c>
      <c r="F155" s="683" t="s">
        <v>3326</v>
      </c>
      <c r="G155" s="684" t="s">
        <v>2881</v>
      </c>
      <c r="H155" s="685">
        <v>70</v>
      </c>
      <c r="I155" s="69"/>
      <c r="J155" s="706">
        <f>ROUND(I155*H155,2)</f>
        <v>0</v>
      </c>
      <c r="K155" s="705" t="s">
        <v>3818</v>
      </c>
      <c r="L155" s="642"/>
      <c r="M155" s="643" t="s">
        <v>2114</v>
      </c>
      <c r="AI155" s="640" t="s">
        <v>1656</v>
      </c>
      <c r="AK155" s="640" t="s">
        <v>1653</v>
      </c>
      <c r="AL155" s="640" t="s">
        <v>1636</v>
      </c>
      <c r="AP155" s="626" t="s">
        <v>1638</v>
      </c>
      <c r="AV155" s="641" t="e">
        <f>IF(#REF!="základní",J155,0)</f>
        <v>#REF!</v>
      </c>
      <c r="AW155" s="641" t="e">
        <f>IF(#REF!="snížená",J155,0)</f>
        <v>#REF!</v>
      </c>
      <c r="AX155" s="641" t="e">
        <f>IF(#REF!="zákl. přenesená",J155,0)</f>
        <v>#REF!</v>
      </c>
      <c r="AY155" s="641" t="e">
        <f>IF(#REF!="sníž. přenesená",J155,0)</f>
        <v>#REF!</v>
      </c>
      <c r="AZ155" s="641" t="e">
        <f>IF(#REF!="nulová",J155,0)</f>
        <v>#REF!</v>
      </c>
      <c r="BA155" s="626" t="s">
        <v>1636</v>
      </c>
      <c r="BB155" s="641">
        <f>ROUND(I155*H155,2)</f>
        <v>0</v>
      </c>
      <c r="BC155" s="626" t="s">
        <v>1647</v>
      </c>
      <c r="BD155" s="640" t="s">
        <v>3325</v>
      </c>
    </row>
    <row r="156" spans="1:56" s="634" customFormat="1" ht="22.9" customHeight="1">
      <c r="A156" s="671"/>
      <c r="B156" s="672"/>
      <c r="C156" s="671"/>
      <c r="D156" s="673" t="s">
        <v>1633</v>
      </c>
      <c r="E156" s="675" t="s">
        <v>3324</v>
      </c>
      <c r="F156" s="675" t="s">
        <v>3323</v>
      </c>
      <c r="G156" s="671"/>
      <c r="H156" s="671"/>
      <c r="J156" s="703">
        <f>BB156</f>
        <v>0</v>
      </c>
      <c r="K156" s="736"/>
      <c r="M156" s="636"/>
      <c r="AI156" s="635" t="s">
        <v>1636</v>
      </c>
      <c r="AK156" s="637" t="s">
        <v>1633</v>
      </c>
      <c r="AL156" s="637" t="s">
        <v>1641</v>
      </c>
      <c r="AP156" s="635" t="s">
        <v>1638</v>
      </c>
      <c r="BB156" s="638">
        <f>SUM(BB157:BB158)</f>
        <v>0</v>
      </c>
    </row>
    <row r="157" spans="1:56" s="627" customFormat="1" ht="24" customHeight="1">
      <c r="A157" s="647"/>
      <c r="B157" s="665"/>
      <c r="C157" s="676">
        <v>56</v>
      </c>
      <c r="D157" s="676" t="s">
        <v>1642</v>
      </c>
      <c r="E157" s="677" t="s">
        <v>2934</v>
      </c>
      <c r="F157" s="678" t="s">
        <v>2933</v>
      </c>
      <c r="G157" s="679" t="s">
        <v>3</v>
      </c>
      <c r="H157" s="680">
        <v>120</v>
      </c>
      <c r="I157" s="68"/>
      <c r="J157" s="704">
        <f>ROUND(I157*H157,2)</f>
        <v>0</v>
      </c>
      <c r="K157" s="705" t="s">
        <v>3818</v>
      </c>
      <c r="M157" s="639" t="s">
        <v>2114</v>
      </c>
      <c r="AI157" s="640" t="s">
        <v>1647</v>
      </c>
      <c r="AK157" s="640" t="s">
        <v>1642</v>
      </c>
      <c r="AL157" s="640" t="s">
        <v>1636</v>
      </c>
      <c r="AP157" s="626" t="s">
        <v>1638</v>
      </c>
      <c r="AV157" s="641" t="e">
        <f>IF(#REF!="základní",J157,0)</f>
        <v>#REF!</v>
      </c>
      <c r="AW157" s="641" t="e">
        <f>IF(#REF!="snížená",J157,0)</f>
        <v>#REF!</v>
      </c>
      <c r="AX157" s="641" t="e">
        <f>IF(#REF!="zákl. přenesená",J157,0)</f>
        <v>#REF!</v>
      </c>
      <c r="AY157" s="641" t="e">
        <f>IF(#REF!="sníž. přenesená",J157,0)</f>
        <v>#REF!</v>
      </c>
      <c r="AZ157" s="641" t="e">
        <f>IF(#REF!="nulová",J157,0)</f>
        <v>#REF!</v>
      </c>
      <c r="BA157" s="626" t="s">
        <v>1636</v>
      </c>
      <c r="BB157" s="641">
        <f>ROUND(I157*H157,2)</f>
        <v>0</v>
      </c>
      <c r="BC157" s="626" t="s">
        <v>1647</v>
      </c>
      <c r="BD157" s="640" t="s">
        <v>3322</v>
      </c>
    </row>
    <row r="158" spans="1:56" s="627" customFormat="1" ht="16.5" customHeight="1">
      <c r="A158" s="647"/>
      <c r="B158" s="665"/>
      <c r="C158" s="681">
        <v>57</v>
      </c>
      <c r="D158" s="681" t="s">
        <v>1653</v>
      </c>
      <c r="E158" s="682" t="s">
        <v>3321</v>
      </c>
      <c r="F158" s="683" t="s">
        <v>3320</v>
      </c>
      <c r="G158" s="684" t="s">
        <v>1653</v>
      </c>
      <c r="H158" s="685">
        <v>120</v>
      </c>
      <c r="I158" s="69"/>
      <c r="J158" s="706">
        <f>ROUND(I158*H158,2)</f>
        <v>0</v>
      </c>
      <c r="K158" s="705" t="s">
        <v>3818</v>
      </c>
      <c r="L158" s="642"/>
      <c r="M158" s="643" t="s">
        <v>2114</v>
      </c>
      <c r="AI158" s="640" t="s">
        <v>1656</v>
      </c>
      <c r="AK158" s="640" t="s">
        <v>1653</v>
      </c>
      <c r="AL158" s="640" t="s">
        <v>1636</v>
      </c>
      <c r="AP158" s="626" t="s">
        <v>1638</v>
      </c>
      <c r="AV158" s="641" t="e">
        <f>IF(#REF!="základní",J158,0)</f>
        <v>#REF!</v>
      </c>
      <c r="AW158" s="641" t="e">
        <f>IF(#REF!="snížená",J158,0)</f>
        <v>#REF!</v>
      </c>
      <c r="AX158" s="641" t="e">
        <f>IF(#REF!="zákl. přenesená",J158,0)</f>
        <v>#REF!</v>
      </c>
      <c r="AY158" s="641" t="e">
        <f>IF(#REF!="sníž. přenesená",J158,0)</f>
        <v>#REF!</v>
      </c>
      <c r="AZ158" s="641" t="e">
        <f>IF(#REF!="nulová",J158,0)</f>
        <v>#REF!</v>
      </c>
      <c r="BA158" s="626" t="s">
        <v>1636</v>
      </c>
      <c r="BB158" s="641">
        <f>ROUND(I158*H158,2)</f>
        <v>0</v>
      </c>
      <c r="BC158" s="626" t="s">
        <v>1647</v>
      </c>
      <c r="BD158" s="640" t="s">
        <v>3319</v>
      </c>
    </row>
    <row r="159" spans="1:56" s="634" customFormat="1" ht="22.9" customHeight="1">
      <c r="A159" s="671"/>
      <c r="B159" s="672"/>
      <c r="C159" s="671"/>
      <c r="D159" s="673" t="s">
        <v>1633</v>
      </c>
      <c r="E159" s="675" t="s">
        <v>3318</v>
      </c>
      <c r="F159" s="675" t="s">
        <v>3317</v>
      </c>
      <c r="G159" s="671"/>
      <c r="H159" s="671"/>
      <c r="J159" s="703">
        <f>BB159</f>
        <v>0</v>
      </c>
      <c r="K159" s="736"/>
      <c r="M159" s="636"/>
      <c r="AI159" s="635" t="s">
        <v>1636</v>
      </c>
      <c r="AK159" s="637" t="s">
        <v>1633</v>
      </c>
      <c r="AL159" s="637" t="s">
        <v>1641</v>
      </c>
      <c r="AP159" s="635" t="s">
        <v>1638</v>
      </c>
      <c r="BB159" s="638">
        <f>SUM(BB160:BB161)</f>
        <v>0</v>
      </c>
    </row>
    <row r="160" spans="1:56" s="627" customFormat="1" ht="24" customHeight="1">
      <c r="A160" s="647"/>
      <c r="B160" s="665"/>
      <c r="C160" s="676">
        <v>58</v>
      </c>
      <c r="D160" s="676" t="s">
        <v>1642</v>
      </c>
      <c r="E160" s="677" t="s">
        <v>3316</v>
      </c>
      <c r="F160" s="678" t="s">
        <v>3315</v>
      </c>
      <c r="G160" s="679" t="s">
        <v>3</v>
      </c>
      <c r="H160" s="680">
        <v>360</v>
      </c>
      <c r="I160" s="68"/>
      <c r="J160" s="704">
        <f>ROUND(I160*H160,2)</f>
        <v>0</v>
      </c>
      <c r="K160" s="705" t="s">
        <v>3818</v>
      </c>
      <c r="M160" s="639" t="s">
        <v>2114</v>
      </c>
      <c r="AI160" s="640" t="s">
        <v>1647</v>
      </c>
      <c r="AK160" s="640" t="s">
        <v>1642</v>
      </c>
      <c r="AL160" s="640" t="s">
        <v>1636</v>
      </c>
      <c r="AP160" s="626" t="s">
        <v>1638</v>
      </c>
      <c r="AV160" s="641" t="e">
        <f>IF(#REF!="základní",J160,0)</f>
        <v>#REF!</v>
      </c>
      <c r="AW160" s="641" t="e">
        <f>IF(#REF!="snížená",J160,0)</f>
        <v>#REF!</v>
      </c>
      <c r="AX160" s="641" t="e">
        <f>IF(#REF!="zákl. přenesená",J160,0)</f>
        <v>#REF!</v>
      </c>
      <c r="AY160" s="641" t="e">
        <f>IF(#REF!="sníž. přenesená",J160,0)</f>
        <v>#REF!</v>
      </c>
      <c r="AZ160" s="641" t="e">
        <f>IF(#REF!="nulová",J160,0)</f>
        <v>#REF!</v>
      </c>
      <c r="BA160" s="626" t="s">
        <v>1636</v>
      </c>
      <c r="BB160" s="641">
        <f>ROUND(I160*H160,2)</f>
        <v>0</v>
      </c>
      <c r="BC160" s="626" t="s">
        <v>1647</v>
      </c>
      <c r="BD160" s="640" t="s">
        <v>3314</v>
      </c>
    </row>
    <row r="161" spans="1:56" s="627" customFormat="1" ht="16.5" customHeight="1">
      <c r="A161" s="647"/>
      <c r="B161" s="665"/>
      <c r="C161" s="681">
        <v>59</v>
      </c>
      <c r="D161" s="681" t="s">
        <v>1653</v>
      </c>
      <c r="E161" s="682" t="s">
        <v>3313</v>
      </c>
      <c r="F161" s="683" t="s">
        <v>3312</v>
      </c>
      <c r="G161" s="684" t="s">
        <v>1653</v>
      </c>
      <c r="H161" s="685">
        <v>360</v>
      </c>
      <c r="I161" s="69"/>
      <c r="J161" s="706">
        <f>ROUND(I161*H161,2)</f>
        <v>0</v>
      </c>
      <c r="K161" s="705" t="s">
        <v>3818</v>
      </c>
      <c r="L161" s="642"/>
      <c r="M161" s="643" t="s">
        <v>2114</v>
      </c>
      <c r="AI161" s="640" t="s">
        <v>1656</v>
      </c>
      <c r="AK161" s="640" t="s">
        <v>1653</v>
      </c>
      <c r="AL161" s="640" t="s">
        <v>1636</v>
      </c>
      <c r="AP161" s="626" t="s">
        <v>1638</v>
      </c>
      <c r="AV161" s="641" t="e">
        <f>IF(#REF!="základní",J161,0)</f>
        <v>#REF!</v>
      </c>
      <c r="AW161" s="641" t="e">
        <f>IF(#REF!="snížená",J161,0)</f>
        <v>#REF!</v>
      </c>
      <c r="AX161" s="641" t="e">
        <f>IF(#REF!="zákl. přenesená",J161,0)</f>
        <v>#REF!</v>
      </c>
      <c r="AY161" s="641" t="e">
        <f>IF(#REF!="sníž. přenesená",J161,0)</f>
        <v>#REF!</v>
      </c>
      <c r="AZ161" s="641" t="e">
        <f>IF(#REF!="nulová",J161,0)</f>
        <v>#REF!</v>
      </c>
      <c r="BA161" s="626" t="s">
        <v>1636</v>
      </c>
      <c r="BB161" s="641">
        <f>ROUND(I161*H161,2)</f>
        <v>0</v>
      </c>
      <c r="BC161" s="626" t="s">
        <v>1647</v>
      </c>
      <c r="BD161" s="640" t="s">
        <v>3311</v>
      </c>
    </row>
    <row r="162" spans="1:56" s="634" customFormat="1" ht="22.9" customHeight="1">
      <c r="A162" s="671"/>
      <c r="B162" s="672"/>
      <c r="C162" s="671"/>
      <c r="D162" s="673" t="s">
        <v>1633</v>
      </c>
      <c r="E162" s="675" t="s">
        <v>3310</v>
      </c>
      <c r="F162" s="675" t="s">
        <v>3309</v>
      </c>
      <c r="G162" s="671"/>
      <c r="H162" s="671"/>
      <c r="J162" s="703">
        <f>BB162</f>
        <v>0</v>
      </c>
      <c r="K162" s="736"/>
      <c r="M162" s="636"/>
      <c r="AI162" s="635" t="s">
        <v>1636</v>
      </c>
      <c r="AK162" s="637" t="s">
        <v>1633</v>
      </c>
      <c r="AL162" s="637" t="s">
        <v>1641</v>
      </c>
      <c r="AP162" s="635" t="s">
        <v>1638</v>
      </c>
      <c r="BB162" s="638">
        <f>SUM(BB163:BB165)</f>
        <v>0</v>
      </c>
    </row>
    <row r="163" spans="1:56" s="627" customFormat="1" ht="24" customHeight="1">
      <c r="A163" s="647"/>
      <c r="B163" s="665"/>
      <c r="C163" s="676">
        <v>60</v>
      </c>
      <c r="D163" s="676" t="s">
        <v>1642</v>
      </c>
      <c r="E163" s="677" t="s">
        <v>3308</v>
      </c>
      <c r="F163" s="678" t="s">
        <v>3307</v>
      </c>
      <c r="G163" s="679" t="s">
        <v>18</v>
      </c>
      <c r="H163" s="680">
        <v>8</v>
      </c>
      <c r="I163" s="68"/>
      <c r="J163" s="704">
        <f>ROUND(I163*H163,2)</f>
        <v>0</v>
      </c>
      <c r="K163" s="705" t="s">
        <v>3818</v>
      </c>
      <c r="M163" s="639" t="s">
        <v>2114</v>
      </c>
      <c r="AI163" s="640" t="s">
        <v>1647</v>
      </c>
      <c r="AK163" s="640" t="s">
        <v>1642</v>
      </c>
      <c r="AL163" s="640" t="s">
        <v>1636</v>
      </c>
      <c r="AP163" s="626" t="s">
        <v>1638</v>
      </c>
      <c r="AV163" s="641" t="e">
        <f>IF(#REF!="základní",J163,0)</f>
        <v>#REF!</v>
      </c>
      <c r="AW163" s="641" t="e">
        <f>IF(#REF!="snížená",J163,0)</f>
        <v>#REF!</v>
      </c>
      <c r="AX163" s="641" t="e">
        <f>IF(#REF!="zákl. přenesená",J163,0)</f>
        <v>#REF!</v>
      </c>
      <c r="AY163" s="641" t="e">
        <f>IF(#REF!="sníž. přenesená",J163,0)</f>
        <v>#REF!</v>
      </c>
      <c r="AZ163" s="641" t="e">
        <f>IF(#REF!="nulová",J163,0)</f>
        <v>#REF!</v>
      </c>
      <c r="BA163" s="626" t="s">
        <v>1636</v>
      </c>
      <c r="BB163" s="641">
        <f>ROUND(I163*H163,2)</f>
        <v>0</v>
      </c>
      <c r="BC163" s="626" t="s">
        <v>1647</v>
      </c>
      <c r="BD163" s="640" t="s">
        <v>3306</v>
      </c>
    </row>
    <row r="164" spans="1:56" s="627" customFormat="1" ht="24" customHeight="1">
      <c r="A164" s="647"/>
      <c r="B164" s="665"/>
      <c r="C164" s="676">
        <v>61</v>
      </c>
      <c r="D164" s="676" t="s">
        <v>1642</v>
      </c>
      <c r="E164" s="677" t="s">
        <v>3180</v>
      </c>
      <c r="F164" s="678" t="s">
        <v>3179</v>
      </c>
      <c r="G164" s="679" t="s">
        <v>18</v>
      </c>
      <c r="H164" s="680">
        <v>8</v>
      </c>
      <c r="I164" s="68"/>
      <c r="J164" s="704">
        <f>ROUND(I164*H164,2)</f>
        <v>0</v>
      </c>
      <c r="K164" s="705" t="s">
        <v>3818</v>
      </c>
      <c r="M164" s="639" t="s">
        <v>2114</v>
      </c>
      <c r="AI164" s="640" t="s">
        <v>1647</v>
      </c>
      <c r="AK164" s="640" t="s">
        <v>1642</v>
      </c>
      <c r="AL164" s="640" t="s">
        <v>1636</v>
      </c>
      <c r="AP164" s="626" t="s">
        <v>1638</v>
      </c>
      <c r="AV164" s="641" t="e">
        <f>IF(#REF!="základní",J164,0)</f>
        <v>#REF!</v>
      </c>
      <c r="AW164" s="641" t="e">
        <f>IF(#REF!="snížená",J164,0)</f>
        <v>#REF!</v>
      </c>
      <c r="AX164" s="641" t="e">
        <f>IF(#REF!="zákl. přenesená",J164,0)</f>
        <v>#REF!</v>
      </c>
      <c r="AY164" s="641" t="e">
        <f>IF(#REF!="sníž. přenesená",J164,0)</f>
        <v>#REF!</v>
      </c>
      <c r="AZ164" s="641" t="e">
        <f>IF(#REF!="nulová",J164,0)</f>
        <v>#REF!</v>
      </c>
      <c r="BA164" s="626" t="s">
        <v>1636</v>
      </c>
      <c r="BB164" s="641">
        <f>ROUND(I164*H164,2)</f>
        <v>0</v>
      </c>
      <c r="BC164" s="626" t="s">
        <v>1647</v>
      </c>
      <c r="BD164" s="640" t="s">
        <v>3305</v>
      </c>
    </row>
    <row r="165" spans="1:56" s="627" customFormat="1" ht="36" customHeight="1">
      <c r="A165" s="647"/>
      <c r="B165" s="665"/>
      <c r="C165" s="681">
        <v>62</v>
      </c>
      <c r="D165" s="681" t="s">
        <v>1653</v>
      </c>
      <c r="E165" s="682" t="s">
        <v>3304</v>
      </c>
      <c r="F165" s="683" t="s">
        <v>3303</v>
      </c>
      <c r="G165" s="684" t="s">
        <v>2881</v>
      </c>
      <c r="H165" s="685">
        <v>8</v>
      </c>
      <c r="I165" s="69"/>
      <c r="J165" s="706">
        <f>ROUND(I165*H165,2)</f>
        <v>0</v>
      </c>
      <c r="K165" s="705" t="s">
        <v>3818</v>
      </c>
      <c r="L165" s="642"/>
      <c r="M165" s="643" t="s">
        <v>2114</v>
      </c>
      <c r="AI165" s="640" t="s">
        <v>1656</v>
      </c>
      <c r="AK165" s="640" t="s">
        <v>1653</v>
      </c>
      <c r="AL165" s="640" t="s">
        <v>1636</v>
      </c>
      <c r="AP165" s="626" t="s">
        <v>1638</v>
      </c>
      <c r="AV165" s="641" t="e">
        <f>IF(#REF!="základní",J165,0)</f>
        <v>#REF!</v>
      </c>
      <c r="AW165" s="641" t="e">
        <f>IF(#REF!="snížená",J165,0)</f>
        <v>#REF!</v>
      </c>
      <c r="AX165" s="641" t="e">
        <f>IF(#REF!="zákl. přenesená",J165,0)</f>
        <v>#REF!</v>
      </c>
      <c r="AY165" s="641" t="e">
        <f>IF(#REF!="sníž. přenesená",J165,0)</f>
        <v>#REF!</v>
      </c>
      <c r="AZ165" s="641" t="e">
        <f>IF(#REF!="nulová",J165,0)</f>
        <v>#REF!</v>
      </c>
      <c r="BA165" s="626" t="s">
        <v>1636</v>
      </c>
      <c r="BB165" s="641">
        <f>ROUND(I165*H165,2)</f>
        <v>0</v>
      </c>
      <c r="BC165" s="626" t="s">
        <v>1647</v>
      </c>
      <c r="BD165" s="640" t="s">
        <v>3302</v>
      </c>
    </row>
    <row r="166" spans="1:56" s="634" customFormat="1" ht="22.9" customHeight="1">
      <c r="A166" s="671"/>
      <c r="B166" s="672"/>
      <c r="C166" s="671"/>
      <c r="D166" s="673" t="s">
        <v>1633</v>
      </c>
      <c r="E166" s="675" t="s">
        <v>3301</v>
      </c>
      <c r="F166" s="675" t="s">
        <v>3300</v>
      </c>
      <c r="G166" s="671"/>
      <c r="H166" s="671"/>
      <c r="J166" s="703">
        <f>BB166</f>
        <v>0</v>
      </c>
      <c r="K166" s="736"/>
      <c r="M166" s="636"/>
      <c r="AI166" s="635" t="s">
        <v>1636</v>
      </c>
      <c r="AK166" s="637" t="s">
        <v>1633</v>
      </c>
      <c r="AL166" s="637" t="s">
        <v>1641</v>
      </c>
      <c r="AP166" s="635" t="s">
        <v>1638</v>
      </c>
      <c r="BB166" s="638">
        <f>SUM(BB167:BB169)</f>
        <v>0</v>
      </c>
    </row>
    <row r="167" spans="1:56" s="627" customFormat="1" ht="24" customHeight="1">
      <c r="A167" s="647"/>
      <c r="B167" s="665"/>
      <c r="C167" s="676">
        <v>63</v>
      </c>
      <c r="D167" s="676" t="s">
        <v>1642</v>
      </c>
      <c r="E167" s="677" t="s">
        <v>3299</v>
      </c>
      <c r="F167" s="678" t="s">
        <v>3298</v>
      </c>
      <c r="G167" s="679" t="s">
        <v>18</v>
      </c>
      <c r="H167" s="680">
        <v>6</v>
      </c>
      <c r="I167" s="68"/>
      <c r="J167" s="704">
        <f>ROUND(I167*H167,2)</f>
        <v>0</v>
      </c>
      <c r="K167" s="705" t="s">
        <v>3818</v>
      </c>
      <c r="M167" s="639" t="s">
        <v>2114</v>
      </c>
      <c r="AI167" s="640" t="s">
        <v>1647</v>
      </c>
      <c r="AK167" s="640" t="s">
        <v>1642</v>
      </c>
      <c r="AL167" s="640" t="s">
        <v>1636</v>
      </c>
      <c r="AP167" s="626" t="s">
        <v>1638</v>
      </c>
      <c r="AV167" s="641" t="e">
        <f>IF(#REF!="základní",J167,0)</f>
        <v>#REF!</v>
      </c>
      <c r="AW167" s="641" t="e">
        <f>IF(#REF!="snížená",J167,0)</f>
        <v>#REF!</v>
      </c>
      <c r="AX167" s="641" t="e">
        <f>IF(#REF!="zákl. přenesená",J167,0)</f>
        <v>#REF!</v>
      </c>
      <c r="AY167" s="641" t="e">
        <f>IF(#REF!="sníž. přenesená",J167,0)</f>
        <v>#REF!</v>
      </c>
      <c r="AZ167" s="641" t="e">
        <f>IF(#REF!="nulová",J167,0)</f>
        <v>#REF!</v>
      </c>
      <c r="BA167" s="626" t="s">
        <v>1636</v>
      </c>
      <c r="BB167" s="641">
        <f>ROUND(I167*H167,2)</f>
        <v>0</v>
      </c>
      <c r="BC167" s="626" t="s">
        <v>1647</v>
      </c>
      <c r="BD167" s="640" t="s">
        <v>3297</v>
      </c>
    </row>
    <row r="168" spans="1:56" s="627" customFormat="1" ht="24" customHeight="1">
      <c r="A168" s="647"/>
      <c r="B168" s="665"/>
      <c r="C168" s="681">
        <v>64</v>
      </c>
      <c r="D168" s="681" t="s">
        <v>1653</v>
      </c>
      <c r="E168" s="682" t="s">
        <v>3296</v>
      </c>
      <c r="F168" s="683" t="s">
        <v>3295</v>
      </c>
      <c r="G168" s="684" t="s">
        <v>2881</v>
      </c>
      <c r="H168" s="685">
        <v>6</v>
      </c>
      <c r="I168" s="69"/>
      <c r="J168" s="706">
        <f>ROUND(I168*H168,2)</f>
        <v>0</v>
      </c>
      <c r="K168" s="705" t="s">
        <v>3818</v>
      </c>
      <c r="L168" s="642"/>
      <c r="M168" s="643" t="s">
        <v>2114</v>
      </c>
      <c r="AI168" s="640" t="s">
        <v>1656</v>
      </c>
      <c r="AK168" s="640" t="s">
        <v>1653</v>
      </c>
      <c r="AL168" s="640" t="s">
        <v>1636</v>
      </c>
      <c r="AP168" s="626" t="s">
        <v>1638</v>
      </c>
      <c r="AV168" s="641" t="e">
        <f>IF(#REF!="základní",J168,0)</f>
        <v>#REF!</v>
      </c>
      <c r="AW168" s="641" t="e">
        <f>IF(#REF!="snížená",J168,0)</f>
        <v>#REF!</v>
      </c>
      <c r="AX168" s="641" t="e">
        <f>IF(#REF!="zákl. přenesená",J168,0)</f>
        <v>#REF!</v>
      </c>
      <c r="AY168" s="641" t="e">
        <f>IF(#REF!="sníž. přenesená",J168,0)</f>
        <v>#REF!</v>
      </c>
      <c r="AZ168" s="641" t="e">
        <f>IF(#REF!="nulová",J168,0)</f>
        <v>#REF!</v>
      </c>
      <c r="BA168" s="626" t="s">
        <v>1636</v>
      </c>
      <c r="BB168" s="641">
        <f>ROUND(I168*H168,2)</f>
        <v>0</v>
      </c>
      <c r="BC168" s="626" t="s">
        <v>1647</v>
      </c>
      <c r="BD168" s="640" t="s">
        <v>3294</v>
      </c>
    </row>
    <row r="169" spans="1:56" s="627" customFormat="1" ht="16.5" customHeight="1">
      <c r="A169" s="647"/>
      <c r="B169" s="665"/>
      <c r="C169" s="681">
        <v>65</v>
      </c>
      <c r="D169" s="681" t="s">
        <v>1653</v>
      </c>
      <c r="E169" s="682" t="s">
        <v>3252</v>
      </c>
      <c r="F169" s="683" t="s">
        <v>3251</v>
      </c>
      <c r="G169" s="684" t="s">
        <v>2881</v>
      </c>
      <c r="H169" s="685">
        <v>6</v>
      </c>
      <c r="I169" s="69"/>
      <c r="J169" s="706">
        <f>ROUND(I169*H169,2)</f>
        <v>0</v>
      </c>
      <c r="K169" s="705" t="s">
        <v>3818</v>
      </c>
      <c r="L169" s="642"/>
      <c r="M169" s="643" t="s">
        <v>2114</v>
      </c>
      <c r="AI169" s="640" t="s">
        <v>1656</v>
      </c>
      <c r="AK169" s="640" t="s">
        <v>1653</v>
      </c>
      <c r="AL169" s="640" t="s">
        <v>1636</v>
      </c>
      <c r="AP169" s="626" t="s">
        <v>1638</v>
      </c>
      <c r="AV169" s="641" t="e">
        <f>IF(#REF!="základní",J169,0)</f>
        <v>#REF!</v>
      </c>
      <c r="AW169" s="641" t="e">
        <f>IF(#REF!="snížená",J169,0)</f>
        <v>#REF!</v>
      </c>
      <c r="AX169" s="641" t="e">
        <f>IF(#REF!="zákl. přenesená",J169,0)</f>
        <v>#REF!</v>
      </c>
      <c r="AY169" s="641" t="e">
        <f>IF(#REF!="sníž. přenesená",J169,0)</f>
        <v>#REF!</v>
      </c>
      <c r="AZ169" s="641" t="e">
        <f>IF(#REF!="nulová",J169,0)</f>
        <v>#REF!</v>
      </c>
      <c r="BA169" s="626" t="s">
        <v>1636</v>
      </c>
      <c r="BB169" s="641">
        <f>ROUND(I169*H169,2)</f>
        <v>0</v>
      </c>
      <c r="BC169" s="626" t="s">
        <v>1647</v>
      </c>
      <c r="BD169" s="640" t="s">
        <v>3293</v>
      </c>
    </row>
    <row r="170" spans="1:56" s="634" customFormat="1" ht="22.9" customHeight="1">
      <c r="A170" s="671"/>
      <c r="B170" s="672"/>
      <c r="C170" s="671"/>
      <c r="D170" s="673" t="s">
        <v>1633</v>
      </c>
      <c r="E170" s="675" t="s">
        <v>3292</v>
      </c>
      <c r="F170" s="675" t="s">
        <v>3291</v>
      </c>
      <c r="G170" s="671"/>
      <c r="H170" s="671"/>
      <c r="J170" s="703">
        <f>BB170</f>
        <v>0</v>
      </c>
      <c r="K170" s="736"/>
      <c r="M170" s="636"/>
      <c r="AI170" s="635" t="s">
        <v>1636</v>
      </c>
      <c r="AK170" s="637" t="s">
        <v>1633</v>
      </c>
      <c r="AL170" s="637" t="s">
        <v>1641</v>
      </c>
      <c r="AP170" s="635" t="s">
        <v>1638</v>
      </c>
      <c r="BB170" s="638">
        <f>SUM(BB171:BB173)</f>
        <v>0</v>
      </c>
    </row>
    <row r="171" spans="1:56" s="627" customFormat="1" ht="24" customHeight="1">
      <c r="A171" s="647"/>
      <c r="B171" s="665"/>
      <c r="C171" s="676">
        <v>66</v>
      </c>
      <c r="D171" s="676" t="s">
        <v>1642</v>
      </c>
      <c r="E171" s="677" t="s">
        <v>3290</v>
      </c>
      <c r="F171" s="678" t="s">
        <v>3289</v>
      </c>
      <c r="G171" s="679" t="s">
        <v>18</v>
      </c>
      <c r="H171" s="680">
        <v>14</v>
      </c>
      <c r="I171" s="68"/>
      <c r="J171" s="704">
        <f>ROUND(I171*H171,2)</f>
        <v>0</v>
      </c>
      <c r="K171" s="705" t="s">
        <v>3818</v>
      </c>
      <c r="M171" s="639" t="s">
        <v>2114</v>
      </c>
      <c r="AI171" s="640" t="s">
        <v>1647</v>
      </c>
      <c r="AK171" s="640" t="s">
        <v>1642</v>
      </c>
      <c r="AL171" s="640" t="s">
        <v>1636</v>
      </c>
      <c r="AP171" s="626" t="s">
        <v>1638</v>
      </c>
      <c r="AV171" s="641" t="e">
        <f>IF(#REF!="základní",J171,0)</f>
        <v>#REF!</v>
      </c>
      <c r="AW171" s="641" t="e">
        <f>IF(#REF!="snížená",J171,0)</f>
        <v>#REF!</v>
      </c>
      <c r="AX171" s="641" t="e">
        <f>IF(#REF!="zákl. přenesená",J171,0)</f>
        <v>#REF!</v>
      </c>
      <c r="AY171" s="641" t="e">
        <f>IF(#REF!="sníž. přenesená",J171,0)</f>
        <v>#REF!</v>
      </c>
      <c r="AZ171" s="641" t="e">
        <f>IF(#REF!="nulová",J171,0)</f>
        <v>#REF!</v>
      </c>
      <c r="BA171" s="626" t="s">
        <v>1636</v>
      </c>
      <c r="BB171" s="641">
        <f>ROUND(I171*H171,2)</f>
        <v>0</v>
      </c>
      <c r="BC171" s="626" t="s">
        <v>1647</v>
      </c>
      <c r="BD171" s="640" t="s">
        <v>3288</v>
      </c>
    </row>
    <row r="172" spans="1:56" s="627" customFormat="1" ht="24" customHeight="1">
      <c r="A172" s="647"/>
      <c r="B172" s="665"/>
      <c r="C172" s="681">
        <v>67</v>
      </c>
      <c r="D172" s="681" t="s">
        <v>1653</v>
      </c>
      <c r="E172" s="682" t="s">
        <v>3287</v>
      </c>
      <c r="F172" s="683" t="s">
        <v>3286</v>
      </c>
      <c r="G172" s="684" t="s">
        <v>2881</v>
      </c>
      <c r="H172" s="685">
        <v>14</v>
      </c>
      <c r="I172" s="69"/>
      <c r="J172" s="706">
        <f>ROUND(I172*H172,2)</f>
        <v>0</v>
      </c>
      <c r="K172" s="705" t="s">
        <v>3818</v>
      </c>
      <c r="L172" s="642"/>
      <c r="M172" s="643" t="s">
        <v>2114</v>
      </c>
      <c r="AI172" s="640" t="s">
        <v>1656</v>
      </c>
      <c r="AK172" s="640" t="s">
        <v>1653</v>
      </c>
      <c r="AL172" s="640" t="s">
        <v>1636</v>
      </c>
      <c r="AP172" s="626" t="s">
        <v>1638</v>
      </c>
      <c r="AV172" s="641" t="e">
        <f>IF(#REF!="základní",J172,0)</f>
        <v>#REF!</v>
      </c>
      <c r="AW172" s="641" t="e">
        <f>IF(#REF!="snížená",J172,0)</f>
        <v>#REF!</v>
      </c>
      <c r="AX172" s="641" t="e">
        <f>IF(#REF!="zákl. přenesená",J172,0)</f>
        <v>#REF!</v>
      </c>
      <c r="AY172" s="641" t="e">
        <f>IF(#REF!="sníž. přenesená",J172,0)</f>
        <v>#REF!</v>
      </c>
      <c r="AZ172" s="641" t="e">
        <f>IF(#REF!="nulová",J172,0)</f>
        <v>#REF!</v>
      </c>
      <c r="BA172" s="626" t="s">
        <v>1636</v>
      </c>
      <c r="BB172" s="641">
        <f>ROUND(I172*H172,2)</f>
        <v>0</v>
      </c>
      <c r="BC172" s="626" t="s">
        <v>1647</v>
      </c>
      <c r="BD172" s="640" t="s">
        <v>3285</v>
      </c>
    </row>
    <row r="173" spans="1:56" s="627" customFormat="1" ht="16.5" customHeight="1">
      <c r="A173" s="647"/>
      <c r="B173" s="665"/>
      <c r="C173" s="681">
        <v>68</v>
      </c>
      <c r="D173" s="681" t="s">
        <v>1653</v>
      </c>
      <c r="E173" s="682" t="s">
        <v>3252</v>
      </c>
      <c r="F173" s="683" t="s">
        <v>3251</v>
      </c>
      <c r="G173" s="684" t="s">
        <v>2881</v>
      </c>
      <c r="H173" s="685">
        <v>14</v>
      </c>
      <c r="I173" s="69"/>
      <c r="J173" s="706">
        <f>ROUND(I173*H173,2)</f>
        <v>0</v>
      </c>
      <c r="K173" s="705" t="s">
        <v>3818</v>
      </c>
      <c r="L173" s="642"/>
      <c r="M173" s="643" t="s">
        <v>2114</v>
      </c>
      <c r="AI173" s="640" t="s">
        <v>1656</v>
      </c>
      <c r="AK173" s="640" t="s">
        <v>1653</v>
      </c>
      <c r="AL173" s="640" t="s">
        <v>1636</v>
      </c>
      <c r="AP173" s="626" t="s">
        <v>1638</v>
      </c>
      <c r="AV173" s="641" t="e">
        <f>IF(#REF!="základní",J173,0)</f>
        <v>#REF!</v>
      </c>
      <c r="AW173" s="641" t="e">
        <f>IF(#REF!="snížená",J173,0)</f>
        <v>#REF!</v>
      </c>
      <c r="AX173" s="641" t="e">
        <f>IF(#REF!="zákl. přenesená",J173,0)</f>
        <v>#REF!</v>
      </c>
      <c r="AY173" s="641" t="e">
        <f>IF(#REF!="sníž. přenesená",J173,0)</f>
        <v>#REF!</v>
      </c>
      <c r="AZ173" s="641" t="e">
        <f>IF(#REF!="nulová",J173,0)</f>
        <v>#REF!</v>
      </c>
      <c r="BA173" s="626" t="s">
        <v>1636</v>
      </c>
      <c r="BB173" s="641">
        <f>ROUND(I173*H173,2)</f>
        <v>0</v>
      </c>
      <c r="BC173" s="626" t="s">
        <v>1647</v>
      </c>
      <c r="BD173" s="640" t="s">
        <v>3284</v>
      </c>
    </row>
    <row r="174" spans="1:56" s="634" customFormat="1" ht="22.9" customHeight="1">
      <c r="A174" s="671"/>
      <c r="B174" s="672"/>
      <c r="C174" s="671"/>
      <c r="D174" s="673" t="s">
        <v>1633</v>
      </c>
      <c r="E174" s="675" t="s">
        <v>3283</v>
      </c>
      <c r="F174" s="675" t="s">
        <v>3282</v>
      </c>
      <c r="G174" s="671"/>
      <c r="H174" s="671"/>
      <c r="J174" s="703">
        <f>BB174</f>
        <v>0</v>
      </c>
      <c r="K174" s="736"/>
      <c r="M174" s="636"/>
      <c r="AI174" s="635" t="s">
        <v>1636</v>
      </c>
      <c r="AK174" s="637" t="s">
        <v>1633</v>
      </c>
      <c r="AL174" s="637" t="s">
        <v>1641</v>
      </c>
      <c r="AP174" s="635" t="s">
        <v>1638</v>
      </c>
      <c r="BB174" s="638">
        <f>SUM(BB175:BB178)</f>
        <v>0</v>
      </c>
    </row>
    <row r="175" spans="1:56" s="627" customFormat="1" ht="24" customHeight="1">
      <c r="A175" s="647"/>
      <c r="B175" s="665"/>
      <c r="C175" s="676">
        <v>69</v>
      </c>
      <c r="D175" s="676" t="s">
        <v>1642</v>
      </c>
      <c r="E175" s="677" t="s">
        <v>3281</v>
      </c>
      <c r="F175" s="678" t="s">
        <v>3280</v>
      </c>
      <c r="G175" s="679" t="s">
        <v>18</v>
      </c>
      <c r="H175" s="680">
        <v>1</v>
      </c>
      <c r="I175" s="68"/>
      <c r="J175" s="704">
        <f>ROUND(I175*H175,2)</f>
        <v>0</v>
      </c>
      <c r="K175" s="705" t="s">
        <v>3818</v>
      </c>
      <c r="M175" s="639" t="s">
        <v>2114</v>
      </c>
      <c r="AI175" s="640" t="s">
        <v>1647</v>
      </c>
      <c r="AK175" s="640" t="s">
        <v>1642</v>
      </c>
      <c r="AL175" s="640" t="s">
        <v>1636</v>
      </c>
      <c r="AP175" s="626" t="s">
        <v>1638</v>
      </c>
      <c r="AV175" s="641" t="e">
        <f>IF(#REF!="základní",J175,0)</f>
        <v>#REF!</v>
      </c>
      <c r="AW175" s="641" t="e">
        <f>IF(#REF!="snížená",J175,0)</f>
        <v>#REF!</v>
      </c>
      <c r="AX175" s="641" t="e">
        <f>IF(#REF!="zákl. přenesená",J175,0)</f>
        <v>#REF!</v>
      </c>
      <c r="AY175" s="641" t="e">
        <f>IF(#REF!="sníž. přenesená",J175,0)</f>
        <v>#REF!</v>
      </c>
      <c r="AZ175" s="641" t="e">
        <f>IF(#REF!="nulová",J175,0)</f>
        <v>#REF!</v>
      </c>
      <c r="BA175" s="626" t="s">
        <v>1636</v>
      </c>
      <c r="BB175" s="641">
        <f>ROUND(I175*H175,2)</f>
        <v>0</v>
      </c>
      <c r="BC175" s="626" t="s">
        <v>1647</v>
      </c>
      <c r="BD175" s="640" t="s">
        <v>3279</v>
      </c>
    </row>
    <row r="176" spans="1:56" s="627" customFormat="1" ht="24" customHeight="1">
      <c r="A176" s="647"/>
      <c r="B176" s="665"/>
      <c r="C176" s="681">
        <v>70</v>
      </c>
      <c r="D176" s="681" t="s">
        <v>1653</v>
      </c>
      <c r="E176" s="682" t="s">
        <v>3278</v>
      </c>
      <c r="F176" s="683" t="s">
        <v>3277</v>
      </c>
      <c r="G176" s="684" t="s">
        <v>2881</v>
      </c>
      <c r="H176" s="685">
        <v>1</v>
      </c>
      <c r="I176" s="69"/>
      <c r="J176" s="706">
        <f>ROUND(I176*H176,2)</f>
        <v>0</v>
      </c>
      <c r="K176" s="705" t="s">
        <v>3818</v>
      </c>
      <c r="L176" s="642"/>
      <c r="M176" s="643" t="s">
        <v>2114</v>
      </c>
      <c r="AI176" s="640" t="s">
        <v>1656</v>
      </c>
      <c r="AK176" s="640" t="s">
        <v>1653</v>
      </c>
      <c r="AL176" s="640" t="s">
        <v>1636</v>
      </c>
      <c r="AP176" s="626" t="s">
        <v>1638</v>
      </c>
      <c r="AV176" s="641" t="e">
        <f>IF(#REF!="základní",J176,0)</f>
        <v>#REF!</v>
      </c>
      <c r="AW176" s="641" t="e">
        <f>IF(#REF!="snížená",J176,0)</f>
        <v>#REF!</v>
      </c>
      <c r="AX176" s="641" t="e">
        <f>IF(#REF!="zákl. přenesená",J176,0)</f>
        <v>#REF!</v>
      </c>
      <c r="AY176" s="641" t="e">
        <f>IF(#REF!="sníž. přenesená",J176,0)</f>
        <v>#REF!</v>
      </c>
      <c r="AZ176" s="641" t="e">
        <f>IF(#REF!="nulová",J176,0)</f>
        <v>#REF!</v>
      </c>
      <c r="BA176" s="626" t="s">
        <v>1636</v>
      </c>
      <c r="BB176" s="641">
        <f>ROUND(I176*H176,2)</f>
        <v>0</v>
      </c>
      <c r="BC176" s="626" t="s">
        <v>1647</v>
      </c>
      <c r="BD176" s="640" t="s">
        <v>3276</v>
      </c>
    </row>
    <row r="177" spans="1:56" s="627" customFormat="1" ht="24" customHeight="1">
      <c r="A177" s="647"/>
      <c r="B177" s="665"/>
      <c r="C177" s="681">
        <v>71</v>
      </c>
      <c r="D177" s="681" t="s">
        <v>1653</v>
      </c>
      <c r="E177" s="682" t="s">
        <v>3275</v>
      </c>
      <c r="F177" s="683" t="s">
        <v>3274</v>
      </c>
      <c r="G177" s="684" t="s">
        <v>2881</v>
      </c>
      <c r="H177" s="685">
        <v>1</v>
      </c>
      <c r="I177" s="69"/>
      <c r="J177" s="706">
        <f>ROUND(I177*H177,2)</f>
        <v>0</v>
      </c>
      <c r="K177" s="705" t="s">
        <v>3818</v>
      </c>
      <c r="L177" s="642"/>
      <c r="M177" s="643" t="s">
        <v>2114</v>
      </c>
      <c r="AI177" s="640" t="s">
        <v>1656</v>
      </c>
      <c r="AK177" s="640" t="s">
        <v>1653</v>
      </c>
      <c r="AL177" s="640" t="s">
        <v>1636</v>
      </c>
      <c r="AP177" s="626" t="s">
        <v>1638</v>
      </c>
      <c r="AV177" s="641" t="e">
        <f>IF(#REF!="základní",J177,0)</f>
        <v>#REF!</v>
      </c>
      <c r="AW177" s="641" t="e">
        <f>IF(#REF!="snížená",J177,0)</f>
        <v>#REF!</v>
      </c>
      <c r="AX177" s="641" t="e">
        <f>IF(#REF!="zákl. přenesená",J177,0)</f>
        <v>#REF!</v>
      </c>
      <c r="AY177" s="641" t="e">
        <f>IF(#REF!="sníž. přenesená",J177,0)</f>
        <v>#REF!</v>
      </c>
      <c r="AZ177" s="641" t="e">
        <f>IF(#REF!="nulová",J177,0)</f>
        <v>#REF!</v>
      </c>
      <c r="BA177" s="626" t="s">
        <v>1636</v>
      </c>
      <c r="BB177" s="641">
        <f>ROUND(I177*H177,2)</f>
        <v>0</v>
      </c>
      <c r="BC177" s="626" t="s">
        <v>1647</v>
      </c>
      <c r="BD177" s="640" t="s">
        <v>3273</v>
      </c>
    </row>
    <row r="178" spans="1:56" s="627" customFormat="1" ht="24" customHeight="1">
      <c r="A178" s="647"/>
      <c r="B178" s="665"/>
      <c r="C178" s="681">
        <v>72</v>
      </c>
      <c r="D178" s="681" t="s">
        <v>1653</v>
      </c>
      <c r="E178" s="682" t="s">
        <v>3272</v>
      </c>
      <c r="F178" s="683" t="s">
        <v>3271</v>
      </c>
      <c r="G178" s="684" t="s">
        <v>2881</v>
      </c>
      <c r="H178" s="685">
        <v>1</v>
      </c>
      <c r="I178" s="69"/>
      <c r="J178" s="706">
        <f>ROUND(I178*H178,2)</f>
        <v>0</v>
      </c>
      <c r="K178" s="705" t="s">
        <v>3818</v>
      </c>
      <c r="L178" s="642"/>
      <c r="M178" s="643" t="s">
        <v>2114</v>
      </c>
      <c r="AI178" s="640" t="s">
        <v>1656</v>
      </c>
      <c r="AK178" s="640" t="s">
        <v>1653</v>
      </c>
      <c r="AL178" s="640" t="s">
        <v>1636</v>
      </c>
      <c r="AP178" s="626" t="s">
        <v>1638</v>
      </c>
      <c r="AV178" s="641" t="e">
        <f>IF(#REF!="základní",J178,0)</f>
        <v>#REF!</v>
      </c>
      <c r="AW178" s="641" t="e">
        <f>IF(#REF!="snížená",J178,0)</f>
        <v>#REF!</v>
      </c>
      <c r="AX178" s="641" t="e">
        <f>IF(#REF!="zákl. přenesená",J178,0)</f>
        <v>#REF!</v>
      </c>
      <c r="AY178" s="641" t="e">
        <f>IF(#REF!="sníž. přenesená",J178,0)</f>
        <v>#REF!</v>
      </c>
      <c r="AZ178" s="641" t="e">
        <f>IF(#REF!="nulová",J178,0)</f>
        <v>#REF!</v>
      </c>
      <c r="BA178" s="626" t="s">
        <v>1636</v>
      </c>
      <c r="BB178" s="641">
        <f>ROUND(I178*H178,2)</f>
        <v>0</v>
      </c>
      <c r="BC178" s="626" t="s">
        <v>1647</v>
      </c>
      <c r="BD178" s="640" t="s">
        <v>3270</v>
      </c>
    </row>
    <row r="179" spans="1:56" s="634" customFormat="1" ht="22.9" customHeight="1">
      <c r="A179" s="671"/>
      <c r="B179" s="672"/>
      <c r="C179" s="671"/>
      <c r="D179" s="673" t="s">
        <v>1633</v>
      </c>
      <c r="E179" s="675" t="s">
        <v>3269</v>
      </c>
      <c r="F179" s="675" t="s">
        <v>3268</v>
      </c>
      <c r="G179" s="671"/>
      <c r="H179" s="671"/>
      <c r="J179" s="703">
        <f>BB179</f>
        <v>0</v>
      </c>
      <c r="K179" s="736"/>
      <c r="M179" s="636"/>
      <c r="AI179" s="635" t="s">
        <v>1636</v>
      </c>
      <c r="AK179" s="637" t="s">
        <v>1633</v>
      </c>
      <c r="AL179" s="637" t="s">
        <v>1641</v>
      </c>
      <c r="AP179" s="635" t="s">
        <v>1638</v>
      </c>
      <c r="BB179" s="638">
        <f>SUM(BB180:BB182)</f>
        <v>0</v>
      </c>
    </row>
    <row r="180" spans="1:56" s="627" customFormat="1" ht="24" customHeight="1">
      <c r="A180" s="647"/>
      <c r="B180" s="665"/>
      <c r="C180" s="676">
        <v>73</v>
      </c>
      <c r="D180" s="676" t="s">
        <v>1642</v>
      </c>
      <c r="E180" s="677" t="s">
        <v>3267</v>
      </c>
      <c r="F180" s="678" t="s">
        <v>3266</v>
      </c>
      <c r="G180" s="679" t="s">
        <v>18</v>
      </c>
      <c r="H180" s="680">
        <v>16</v>
      </c>
      <c r="I180" s="68"/>
      <c r="J180" s="704">
        <f>ROUND(I180*H180,2)</f>
        <v>0</v>
      </c>
      <c r="K180" s="705" t="s">
        <v>3818</v>
      </c>
      <c r="M180" s="639" t="s">
        <v>2114</v>
      </c>
      <c r="AI180" s="640" t="s">
        <v>1647</v>
      </c>
      <c r="AK180" s="640" t="s">
        <v>1642</v>
      </c>
      <c r="AL180" s="640" t="s">
        <v>1636</v>
      </c>
      <c r="AP180" s="626" t="s">
        <v>1638</v>
      </c>
      <c r="AV180" s="641" t="e">
        <f>IF(#REF!="základní",J180,0)</f>
        <v>#REF!</v>
      </c>
      <c r="AW180" s="641" t="e">
        <f>IF(#REF!="snížená",J180,0)</f>
        <v>#REF!</v>
      </c>
      <c r="AX180" s="641" t="e">
        <f>IF(#REF!="zákl. přenesená",J180,0)</f>
        <v>#REF!</v>
      </c>
      <c r="AY180" s="641" t="e">
        <f>IF(#REF!="sníž. přenesená",J180,0)</f>
        <v>#REF!</v>
      </c>
      <c r="AZ180" s="641" t="e">
        <f>IF(#REF!="nulová",J180,0)</f>
        <v>#REF!</v>
      </c>
      <c r="BA180" s="626" t="s">
        <v>1636</v>
      </c>
      <c r="BB180" s="641">
        <f>ROUND(I180*H180,2)</f>
        <v>0</v>
      </c>
      <c r="BC180" s="626" t="s">
        <v>1647</v>
      </c>
      <c r="BD180" s="640" t="s">
        <v>3265</v>
      </c>
    </row>
    <row r="181" spans="1:56" s="627" customFormat="1" ht="24" customHeight="1">
      <c r="A181" s="647"/>
      <c r="B181" s="665"/>
      <c r="C181" s="681">
        <v>74</v>
      </c>
      <c r="D181" s="681" t="s">
        <v>1653</v>
      </c>
      <c r="E181" s="682" t="s">
        <v>3264</v>
      </c>
      <c r="F181" s="683" t="s">
        <v>3263</v>
      </c>
      <c r="G181" s="684" t="s">
        <v>2881</v>
      </c>
      <c r="H181" s="685">
        <v>16</v>
      </c>
      <c r="I181" s="69"/>
      <c r="J181" s="706">
        <f>ROUND(I181*H181,2)</f>
        <v>0</v>
      </c>
      <c r="K181" s="705" t="s">
        <v>3818</v>
      </c>
      <c r="L181" s="642"/>
      <c r="M181" s="643" t="s">
        <v>2114</v>
      </c>
      <c r="AI181" s="640" t="s">
        <v>1656</v>
      </c>
      <c r="AK181" s="640" t="s">
        <v>1653</v>
      </c>
      <c r="AL181" s="640" t="s">
        <v>1636</v>
      </c>
      <c r="AP181" s="626" t="s">
        <v>1638</v>
      </c>
      <c r="AV181" s="641" t="e">
        <f>IF(#REF!="základní",J181,0)</f>
        <v>#REF!</v>
      </c>
      <c r="AW181" s="641" t="e">
        <f>IF(#REF!="snížená",J181,0)</f>
        <v>#REF!</v>
      </c>
      <c r="AX181" s="641" t="e">
        <f>IF(#REF!="zákl. přenesená",J181,0)</f>
        <v>#REF!</v>
      </c>
      <c r="AY181" s="641" t="e">
        <f>IF(#REF!="sníž. přenesená",J181,0)</f>
        <v>#REF!</v>
      </c>
      <c r="AZ181" s="641" t="e">
        <f>IF(#REF!="nulová",J181,0)</f>
        <v>#REF!</v>
      </c>
      <c r="BA181" s="626" t="s">
        <v>1636</v>
      </c>
      <c r="BB181" s="641">
        <f>ROUND(I181*H181,2)</f>
        <v>0</v>
      </c>
      <c r="BC181" s="626" t="s">
        <v>1647</v>
      </c>
      <c r="BD181" s="640" t="s">
        <v>3262</v>
      </c>
    </row>
    <row r="182" spans="1:56" s="627" customFormat="1" ht="16.5" customHeight="1">
      <c r="A182" s="647"/>
      <c r="B182" s="665"/>
      <c r="C182" s="681">
        <v>75</v>
      </c>
      <c r="D182" s="681" t="s">
        <v>1653</v>
      </c>
      <c r="E182" s="682" t="s">
        <v>3261</v>
      </c>
      <c r="F182" s="683" t="s">
        <v>3260</v>
      </c>
      <c r="G182" s="684" t="s">
        <v>2881</v>
      </c>
      <c r="H182" s="685">
        <v>16</v>
      </c>
      <c r="I182" s="69"/>
      <c r="J182" s="706">
        <f>ROUND(I182*H182,2)</f>
        <v>0</v>
      </c>
      <c r="K182" s="737"/>
      <c r="L182" s="642"/>
      <c r="M182" s="643" t="s">
        <v>2114</v>
      </c>
      <c r="AI182" s="640" t="s">
        <v>1656</v>
      </c>
      <c r="AK182" s="640" t="s">
        <v>1653</v>
      </c>
      <c r="AL182" s="640" t="s">
        <v>1636</v>
      </c>
      <c r="AP182" s="626" t="s">
        <v>1638</v>
      </c>
      <c r="AV182" s="641" t="e">
        <f>IF(#REF!="základní",J182,0)</f>
        <v>#REF!</v>
      </c>
      <c r="AW182" s="641" t="e">
        <f>IF(#REF!="snížená",J182,0)</f>
        <v>#REF!</v>
      </c>
      <c r="AX182" s="641" t="e">
        <f>IF(#REF!="zákl. přenesená",J182,0)</f>
        <v>#REF!</v>
      </c>
      <c r="AY182" s="641" t="e">
        <f>IF(#REF!="sníž. přenesená",J182,0)</f>
        <v>#REF!</v>
      </c>
      <c r="AZ182" s="641" t="e">
        <f>IF(#REF!="nulová",J182,0)</f>
        <v>#REF!</v>
      </c>
      <c r="BA182" s="626" t="s">
        <v>1636</v>
      </c>
      <c r="BB182" s="641">
        <f>ROUND(I182*H182,2)</f>
        <v>0</v>
      </c>
      <c r="BC182" s="626" t="s">
        <v>1647</v>
      </c>
      <c r="BD182" s="640" t="s">
        <v>3259</v>
      </c>
    </row>
    <row r="183" spans="1:56" s="634" customFormat="1" ht="22.9" customHeight="1">
      <c r="A183" s="671"/>
      <c r="B183" s="672"/>
      <c r="C183" s="671"/>
      <c r="D183" s="673" t="s">
        <v>1633</v>
      </c>
      <c r="E183" s="675" t="s">
        <v>3258</v>
      </c>
      <c r="F183" s="675" t="s">
        <v>3257</v>
      </c>
      <c r="G183" s="671"/>
      <c r="H183" s="671"/>
      <c r="J183" s="703">
        <f>BB183</f>
        <v>0</v>
      </c>
      <c r="K183" s="736"/>
      <c r="M183" s="636"/>
      <c r="AI183" s="635" t="s">
        <v>1636</v>
      </c>
      <c r="AK183" s="637" t="s">
        <v>1633</v>
      </c>
      <c r="AL183" s="637" t="s">
        <v>1641</v>
      </c>
      <c r="AP183" s="635" t="s">
        <v>1638</v>
      </c>
      <c r="BB183" s="638">
        <f>SUM(BB184:BB186)</f>
        <v>0</v>
      </c>
    </row>
    <row r="184" spans="1:56" s="627" customFormat="1" ht="24" customHeight="1">
      <c r="A184" s="647"/>
      <c r="B184" s="665"/>
      <c r="C184" s="676">
        <v>76</v>
      </c>
      <c r="D184" s="676" t="s">
        <v>1642</v>
      </c>
      <c r="E184" s="677" t="s">
        <v>3247</v>
      </c>
      <c r="F184" s="678" t="s">
        <v>3246</v>
      </c>
      <c r="G184" s="679" t="s">
        <v>18</v>
      </c>
      <c r="H184" s="680">
        <v>2</v>
      </c>
      <c r="I184" s="68"/>
      <c r="J184" s="704">
        <f>ROUND(I184*H184,2)</f>
        <v>0</v>
      </c>
      <c r="K184" s="705" t="s">
        <v>3818</v>
      </c>
      <c r="M184" s="639" t="s">
        <v>2114</v>
      </c>
      <c r="AI184" s="640" t="s">
        <v>1647</v>
      </c>
      <c r="AK184" s="640" t="s">
        <v>1642</v>
      </c>
      <c r="AL184" s="640" t="s">
        <v>1636</v>
      </c>
      <c r="AP184" s="626" t="s">
        <v>1638</v>
      </c>
      <c r="AV184" s="641" t="e">
        <f>IF(#REF!="základní",J184,0)</f>
        <v>#REF!</v>
      </c>
      <c r="AW184" s="641" t="e">
        <f>IF(#REF!="snížená",J184,0)</f>
        <v>#REF!</v>
      </c>
      <c r="AX184" s="641" t="e">
        <f>IF(#REF!="zákl. přenesená",J184,0)</f>
        <v>#REF!</v>
      </c>
      <c r="AY184" s="641" t="e">
        <f>IF(#REF!="sníž. přenesená",J184,0)</f>
        <v>#REF!</v>
      </c>
      <c r="AZ184" s="641" t="e">
        <f>IF(#REF!="nulová",J184,0)</f>
        <v>#REF!</v>
      </c>
      <c r="BA184" s="626" t="s">
        <v>1636</v>
      </c>
      <c r="BB184" s="641">
        <f>ROUND(I184*H184,2)</f>
        <v>0</v>
      </c>
      <c r="BC184" s="626" t="s">
        <v>1647</v>
      </c>
      <c r="BD184" s="640" t="s">
        <v>3256</v>
      </c>
    </row>
    <row r="185" spans="1:56" s="627" customFormat="1" ht="24" customHeight="1">
      <c r="A185" s="647"/>
      <c r="B185" s="665"/>
      <c r="C185" s="681">
        <v>77</v>
      </c>
      <c r="D185" s="681" t="s">
        <v>1653</v>
      </c>
      <c r="E185" s="682" t="s">
        <v>3255</v>
      </c>
      <c r="F185" s="683" t="s">
        <v>3254</v>
      </c>
      <c r="G185" s="684" t="s">
        <v>2881</v>
      </c>
      <c r="H185" s="685">
        <v>2</v>
      </c>
      <c r="I185" s="69"/>
      <c r="J185" s="706">
        <f>ROUND(I185*H185,2)</f>
        <v>0</v>
      </c>
      <c r="K185" s="705" t="s">
        <v>3818</v>
      </c>
      <c r="L185" s="642"/>
      <c r="M185" s="643" t="s">
        <v>2114</v>
      </c>
      <c r="AI185" s="640" t="s">
        <v>1656</v>
      </c>
      <c r="AK185" s="640" t="s">
        <v>1653</v>
      </c>
      <c r="AL185" s="640" t="s">
        <v>1636</v>
      </c>
      <c r="AP185" s="626" t="s">
        <v>1638</v>
      </c>
      <c r="AV185" s="641" t="e">
        <f>IF(#REF!="základní",J185,0)</f>
        <v>#REF!</v>
      </c>
      <c r="AW185" s="641" t="e">
        <f>IF(#REF!="snížená",J185,0)</f>
        <v>#REF!</v>
      </c>
      <c r="AX185" s="641" t="e">
        <f>IF(#REF!="zákl. přenesená",J185,0)</f>
        <v>#REF!</v>
      </c>
      <c r="AY185" s="641" t="e">
        <f>IF(#REF!="sníž. přenesená",J185,0)</f>
        <v>#REF!</v>
      </c>
      <c r="AZ185" s="641" t="e">
        <f>IF(#REF!="nulová",J185,0)</f>
        <v>#REF!</v>
      </c>
      <c r="BA185" s="626" t="s">
        <v>1636</v>
      </c>
      <c r="BB185" s="641">
        <f>ROUND(I185*H185,2)</f>
        <v>0</v>
      </c>
      <c r="BC185" s="626" t="s">
        <v>1647</v>
      </c>
      <c r="BD185" s="640" t="s">
        <v>3253</v>
      </c>
    </row>
    <row r="186" spans="1:56" s="627" customFormat="1" ht="16.5" customHeight="1">
      <c r="A186" s="647"/>
      <c r="B186" s="665"/>
      <c r="C186" s="681">
        <v>78</v>
      </c>
      <c r="D186" s="681" t="s">
        <v>1653</v>
      </c>
      <c r="E186" s="682" t="s">
        <v>3252</v>
      </c>
      <c r="F186" s="683" t="s">
        <v>3251</v>
      </c>
      <c r="G186" s="684" t="s">
        <v>2881</v>
      </c>
      <c r="H186" s="685">
        <v>2</v>
      </c>
      <c r="I186" s="69"/>
      <c r="J186" s="706">
        <f>ROUND(I186*H186,2)</f>
        <v>0</v>
      </c>
      <c r="K186" s="705" t="s">
        <v>3818</v>
      </c>
      <c r="L186" s="642"/>
      <c r="M186" s="643" t="s">
        <v>2114</v>
      </c>
      <c r="AI186" s="640" t="s">
        <v>1656</v>
      </c>
      <c r="AK186" s="640" t="s">
        <v>1653</v>
      </c>
      <c r="AL186" s="640" t="s">
        <v>1636</v>
      </c>
      <c r="AP186" s="626" t="s">
        <v>1638</v>
      </c>
      <c r="AV186" s="641" t="e">
        <f>IF(#REF!="základní",J186,0)</f>
        <v>#REF!</v>
      </c>
      <c r="AW186" s="641" t="e">
        <f>IF(#REF!="snížená",J186,0)</f>
        <v>#REF!</v>
      </c>
      <c r="AX186" s="641" t="e">
        <f>IF(#REF!="zákl. přenesená",J186,0)</f>
        <v>#REF!</v>
      </c>
      <c r="AY186" s="641" t="e">
        <f>IF(#REF!="sníž. přenesená",J186,0)</f>
        <v>#REF!</v>
      </c>
      <c r="AZ186" s="641" t="e">
        <f>IF(#REF!="nulová",J186,0)</f>
        <v>#REF!</v>
      </c>
      <c r="BA186" s="626" t="s">
        <v>1636</v>
      </c>
      <c r="BB186" s="641">
        <f>ROUND(I186*H186,2)</f>
        <v>0</v>
      </c>
      <c r="BC186" s="626" t="s">
        <v>1647</v>
      </c>
      <c r="BD186" s="640" t="s">
        <v>3250</v>
      </c>
    </row>
    <row r="187" spans="1:56" s="634" customFormat="1" ht="22.9" customHeight="1">
      <c r="A187" s="671"/>
      <c r="B187" s="672"/>
      <c r="C187" s="671"/>
      <c r="D187" s="673" t="s">
        <v>1633</v>
      </c>
      <c r="E187" s="675" t="s">
        <v>3249</v>
      </c>
      <c r="F187" s="675" t="s">
        <v>3248</v>
      </c>
      <c r="G187" s="671"/>
      <c r="H187" s="671"/>
      <c r="J187" s="703">
        <f>BB187</f>
        <v>0</v>
      </c>
      <c r="K187" s="736"/>
      <c r="M187" s="636"/>
      <c r="AI187" s="635" t="s">
        <v>1636</v>
      </c>
      <c r="AK187" s="637" t="s">
        <v>1633</v>
      </c>
      <c r="AL187" s="637" t="s">
        <v>1641</v>
      </c>
      <c r="AP187" s="635" t="s">
        <v>1638</v>
      </c>
      <c r="BB187" s="638">
        <f>SUM(BB188:BB190)</f>
        <v>0</v>
      </c>
    </row>
    <row r="188" spans="1:56" s="627" customFormat="1" ht="24" customHeight="1">
      <c r="A188" s="647"/>
      <c r="B188" s="665"/>
      <c r="C188" s="676">
        <v>79</v>
      </c>
      <c r="D188" s="676" t="s">
        <v>1642</v>
      </c>
      <c r="E188" s="677" t="s">
        <v>3247</v>
      </c>
      <c r="F188" s="678" t="s">
        <v>3246</v>
      </c>
      <c r="G188" s="679" t="s">
        <v>18</v>
      </c>
      <c r="H188" s="680">
        <v>3</v>
      </c>
      <c r="I188" s="68"/>
      <c r="J188" s="704">
        <f>ROUND(I188*H188,2)</f>
        <v>0</v>
      </c>
      <c r="K188" s="705" t="s">
        <v>3818</v>
      </c>
      <c r="M188" s="639" t="s">
        <v>2114</v>
      </c>
      <c r="AI188" s="640" t="s">
        <v>1647</v>
      </c>
      <c r="AK188" s="640" t="s">
        <v>1642</v>
      </c>
      <c r="AL188" s="640" t="s">
        <v>1636</v>
      </c>
      <c r="AP188" s="626" t="s">
        <v>1638</v>
      </c>
      <c r="AV188" s="641" t="e">
        <f>IF(#REF!="základní",J188,0)</f>
        <v>#REF!</v>
      </c>
      <c r="AW188" s="641" t="e">
        <f>IF(#REF!="snížená",J188,0)</f>
        <v>#REF!</v>
      </c>
      <c r="AX188" s="641" t="e">
        <f>IF(#REF!="zákl. přenesená",J188,0)</f>
        <v>#REF!</v>
      </c>
      <c r="AY188" s="641" t="e">
        <f>IF(#REF!="sníž. přenesená",J188,0)</f>
        <v>#REF!</v>
      </c>
      <c r="AZ188" s="641" t="e">
        <f>IF(#REF!="nulová",J188,0)</f>
        <v>#REF!</v>
      </c>
      <c r="BA188" s="626" t="s">
        <v>1636</v>
      </c>
      <c r="BB188" s="641">
        <f>ROUND(I188*H188,2)</f>
        <v>0</v>
      </c>
      <c r="BC188" s="626" t="s">
        <v>1647</v>
      </c>
      <c r="BD188" s="640" t="s">
        <v>3245</v>
      </c>
    </row>
    <row r="189" spans="1:56" s="627" customFormat="1" ht="36" customHeight="1">
      <c r="A189" s="647"/>
      <c r="B189" s="665"/>
      <c r="C189" s="681">
        <v>80</v>
      </c>
      <c r="D189" s="681" t="s">
        <v>1653</v>
      </c>
      <c r="E189" s="682" t="s">
        <v>3244</v>
      </c>
      <c r="F189" s="683" t="s">
        <v>3243</v>
      </c>
      <c r="G189" s="684" t="s">
        <v>2881</v>
      </c>
      <c r="H189" s="685">
        <v>3</v>
      </c>
      <c r="I189" s="69"/>
      <c r="J189" s="706">
        <f>ROUND(I189*H189,2)</f>
        <v>0</v>
      </c>
      <c r="K189" s="705" t="s">
        <v>3818</v>
      </c>
      <c r="L189" s="642"/>
      <c r="M189" s="643" t="s">
        <v>2114</v>
      </c>
      <c r="AI189" s="640" t="s">
        <v>1656</v>
      </c>
      <c r="AK189" s="640" t="s">
        <v>1653</v>
      </c>
      <c r="AL189" s="640" t="s">
        <v>1636</v>
      </c>
      <c r="AP189" s="626" t="s">
        <v>1638</v>
      </c>
      <c r="AV189" s="641" t="e">
        <f>IF(#REF!="základní",J189,0)</f>
        <v>#REF!</v>
      </c>
      <c r="AW189" s="641" t="e">
        <f>IF(#REF!="snížená",J189,0)</f>
        <v>#REF!</v>
      </c>
      <c r="AX189" s="641" t="e">
        <f>IF(#REF!="zákl. přenesená",J189,0)</f>
        <v>#REF!</v>
      </c>
      <c r="AY189" s="641" t="e">
        <f>IF(#REF!="sníž. přenesená",J189,0)</f>
        <v>#REF!</v>
      </c>
      <c r="AZ189" s="641" t="e">
        <f>IF(#REF!="nulová",J189,0)</f>
        <v>#REF!</v>
      </c>
      <c r="BA189" s="626" t="s">
        <v>1636</v>
      </c>
      <c r="BB189" s="641">
        <f>ROUND(I189*H189,2)</f>
        <v>0</v>
      </c>
      <c r="BC189" s="626" t="s">
        <v>1647</v>
      </c>
      <c r="BD189" s="640" t="s">
        <v>3242</v>
      </c>
    </row>
    <row r="190" spans="1:56" s="627" customFormat="1" ht="24" customHeight="1">
      <c r="A190" s="647"/>
      <c r="B190" s="665"/>
      <c r="C190" s="681">
        <v>81</v>
      </c>
      <c r="D190" s="681" t="s">
        <v>1653</v>
      </c>
      <c r="E190" s="682" t="s">
        <v>3241</v>
      </c>
      <c r="F190" s="683" t="s">
        <v>3240</v>
      </c>
      <c r="G190" s="684" t="s">
        <v>2881</v>
      </c>
      <c r="H190" s="685">
        <v>3</v>
      </c>
      <c r="I190" s="69"/>
      <c r="J190" s="706">
        <f>ROUND(I190*H190,2)</f>
        <v>0</v>
      </c>
      <c r="K190" s="705" t="s">
        <v>3818</v>
      </c>
      <c r="L190" s="642"/>
      <c r="M190" s="643" t="s">
        <v>2114</v>
      </c>
      <c r="AI190" s="640" t="s">
        <v>1656</v>
      </c>
      <c r="AK190" s="640" t="s">
        <v>1653</v>
      </c>
      <c r="AL190" s="640" t="s">
        <v>1636</v>
      </c>
      <c r="AP190" s="626" t="s">
        <v>1638</v>
      </c>
      <c r="AV190" s="641" t="e">
        <f>IF(#REF!="základní",J190,0)</f>
        <v>#REF!</v>
      </c>
      <c r="AW190" s="641" t="e">
        <f>IF(#REF!="snížená",J190,0)</f>
        <v>#REF!</v>
      </c>
      <c r="AX190" s="641" t="e">
        <f>IF(#REF!="zákl. přenesená",J190,0)</f>
        <v>#REF!</v>
      </c>
      <c r="AY190" s="641" t="e">
        <f>IF(#REF!="sníž. přenesená",J190,0)</f>
        <v>#REF!</v>
      </c>
      <c r="AZ190" s="641" t="e">
        <f>IF(#REF!="nulová",J190,0)</f>
        <v>#REF!</v>
      </c>
      <c r="BA190" s="626" t="s">
        <v>1636</v>
      </c>
      <c r="BB190" s="641">
        <f>ROUND(I190*H190,2)</f>
        <v>0</v>
      </c>
      <c r="BC190" s="626" t="s">
        <v>1647</v>
      </c>
      <c r="BD190" s="640" t="s">
        <v>3239</v>
      </c>
    </row>
    <row r="191" spans="1:56" s="634" customFormat="1" ht="22.9" customHeight="1">
      <c r="A191" s="671"/>
      <c r="B191" s="672"/>
      <c r="C191" s="671"/>
      <c r="D191" s="673" t="s">
        <v>1633</v>
      </c>
      <c r="E191" s="675" t="s">
        <v>3238</v>
      </c>
      <c r="F191" s="675" t="s">
        <v>3237</v>
      </c>
      <c r="G191" s="671"/>
      <c r="H191" s="671"/>
      <c r="J191" s="703">
        <f>BB191</f>
        <v>0</v>
      </c>
      <c r="K191" s="736"/>
      <c r="M191" s="636"/>
      <c r="AI191" s="635" t="s">
        <v>1636</v>
      </c>
      <c r="AK191" s="637" t="s">
        <v>1633</v>
      </c>
      <c r="AL191" s="637" t="s">
        <v>1641</v>
      </c>
      <c r="AP191" s="635" t="s">
        <v>1638</v>
      </c>
      <c r="BB191" s="638">
        <f>SUM(BB192:BB193)</f>
        <v>0</v>
      </c>
    </row>
    <row r="192" spans="1:56" s="627" customFormat="1" ht="24" customHeight="1">
      <c r="A192" s="647"/>
      <c r="B192" s="665"/>
      <c r="C192" s="676">
        <v>82</v>
      </c>
      <c r="D192" s="676" t="s">
        <v>1642</v>
      </c>
      <c r="E192" s="677" t="s">
        <v>3236</v>
      </c>
      <c r="F192" s="678" t="s">
        <v>3235</v>
      </c>
      <c r="G192" s="679" t="s">
        <v>18</v>
      </c>
      <c r="H192" s="680">
        <v>94</v>
      </c>
      <c r="I192" s="68"/>
      <c r="J192" s="704">
        <f>ROUND(I192*H192,2)</f>
        <v>0</v>
      </c>
      <c r="K192" s="705" t="s">
        <v>3818</v>
      </c>
      <c r="M192" s="639" t="s">
        <v>2114</v>
      </c>
      <c r="AI192" s="640" t="s">
        <v>1647</v>
      </c>
      <c r="AK192" s="640" t="s">
        <v>1642</v>
      </c>
      <c r="AL192" s="640" t="s">
        <v>1636</v>
      </c>
      <c r="AP192" s="626" t="s">
        <v>1638</v>
      </c>
      <c r="AV192" s="641" t="e">
        <f>IF(#REF!="základní",J192,0)</f>
        <v>#REF!</v>
      </c>
      <c r="AW192" s="641" t="e">
        <f>IF(#REF!="snížená",J192,0)</f>
        <v>#REF!</v>
      </c>
      <c r="AX192" s="641" t="e">
        <f>IF(#REF!="zákl. přenesená",J192,0)</f>
        <v>#REF!</v>
      </c>
      <c r="AY192" s="641" t="e">
        <f>IF(#REF!="sníž. přenesená",J192,0)</f>
        <v>#REF!</v>
      </c>
      <c r="AZ192" s="641" t="e">
        <f>IF(#REF!="nulová",J192,0)</f>
        <v>#REF!</v>
      </c>
      <c r="BA192" s="626" t="s">
        <v>1636</v>
      </c>
      <c r="BB192" s="641">
        <f>ROUND(I192*H192,2)</f>
        <v>0</v>
      </c>
      <c r="BC192" s="626" t="s">
        <v>1647</v>
      </c>
      <c r="BD192" s="640" t="s">
        <v>3234</v>
      </c>
    </row>
    <row r="193" spans="1:56" s="627" customFormat="1" ht="24" customHeight="1">
      <c r="A193" s="647"/>
      <c r="B193" s="665"/>
      <c r="C193" s="681">
        <v>83</v>
      </c>
      <c r="D193" s="681" t="s">
        <v>1653</v>
      </c>
      <c r="E193" s="682" t="s">
        <v>3233</v>
      </c>
      <c r="F193" s="683" t="s">
        <v>3232</v>
      </c>
      <c r="G193" s="684" t="s">
        <v>2881</v>
      </c>
      <c r="H193" s="685">
        <v>94</v>
      </c>
      <c r="I193" s="69"/>
      <c r="J193" s="706">
        <f>ROUND(I193*H193,2)</f>
        <v>0</v>
      </c>
      <c r="K193" s="705" t="s">
        <v>3818</v>
      </c>
      <c r="L193" s="642"/>
      <c r="M193" s="643" t="s">
        <v>2114</v>
      </c>
      <c r="AI193" s="640" t="s">
        <v>1656</v>
      </c>
      <c r="AK193" s="640" t="s">
        <v>1653</v>
      </c>
      <c r="AL193" s="640" t="s">
        <v>1636</v>
      </c>
      <c r="AP193" s="626" t="s">
        <v>1638</v>
      </c>
      <c r="AV193" s="641" t="e">
        <f>IF(#REF!="základní",J193,0)</f>
        <v>#REF!</v>
      </c>
      <c r="AW193" s="641" t="e">
        <f>IF(#REF!="snížená",J193,0)</f>
        <v>#REF!</v>
      </c>
      <c r="AX193" s="641" t="e">
        <f>IF(#REF!="zákl. přenesená",J193,0)</f>
        <v>#REF!</v>
      </c>
      <c r="AY193" s="641" t="e">
        <f>IF(#REF!="sníž. přenesená",J193,0)</f>
        <v>#REF!</v>
      </c>
      <c r="AZ193" s="641" t="e">
        <f>IF(#REF!="nulová",J193,0)</f>
        <v>#REF!</v>
      </c>
      <c r="BA193" s="626" t="s">
        <v>1636</v>
      </c>
      <c r="BB193" s="641">
        <f>ROUND(I193*H193,2)</f>
        <v>0</v>
      </c>
      <c r="BC193" s="626" t="s">
        <v>1647</v>
      </c>
      <c r="BD193" s="640" t="s">
        <v>3231</v>
      </c>
    </row>
    <row r="194" spans="1:56" s="634" customFormat="1" ht="22.9" customHeight="1">
      <c r="A194" s="671"/>
      <c r="B194" s="672"/>
      <c r="C194" s="671"/>
      <c r="D194" s="673" t="s">
        <v>1633</v>
      </c>
      <c r="E194" s="675" t="s">
        <v>3230</v>
      </c>
      <c r="F194" s="675" t="s">
        <v>3229</v>
      </c>
      <c r="G194" s="671"/>
      <c r="H194" s="671"/>
      <c r="J194" s="703">
        <f>BB194</f>
        <v>0</v>
      </c>
      <c r="K194" s="736"/>
      <c r="M194" s="636"/>
      <c r="AI194" s="635" t="s">
        <v>1636</v>
      </c>
      <c r="AK194" s="637" t="s">
        <v>1633</v>
      </c>
      <c r="AL194" s="637" t="s">
        <v>1641</v>
      </c>
      <c r="AP194" s="635" t="s">
        <v>1638</v>
      </c>
      <c r="BB194" s="638">
        <f>SUM(BB195:BB196)</f>
        <v>0</v>
      </c>
    </row>
    <row r="195" spans="1:56" s="627" customFormat="1" ht="24" customHeight="1">
      <c r="A195" s="647"/>
      <c r="B195" s="665"/>
      <c r="C195" s="676">
        <v>84</v>
      </c>
      <c r="D195" s="676" t="s">
        <v>1642</v>
      </c>
      <c r="E195" s="677" t="s">
        <v>3228</v>
      </c>
      <c r="F195" s="678" t="s">
        <v>3227</v>
      </c>
      <c r="G195" s="679" t="s">
        <v>18</v>
      </c>
      <c r="H195" s="680">
        <v>16</v>
      </c>
      <c r="I195" s="68"/>
      <c r="J195" s="704">
        <f>ROUND(I195*H195,2)</f>
        <v>0</v>
      </c>
      <c r="K195" s="705" t="s">
        <v>3818</v>
      </c>
      <c r="M195" s="639" t="s">
        <v>2114</v>
      </c>
      <c r="AI195" s="640" t="s">
        <v>1647</v>
      </c>
      <c r="AK195" s="640" t="s">
        <v>1642</v>
      </c>
      <c r="AL195" s="640" t="s">
        <v>1636</v>
      </c>
      <c r="AP195" s="626" t="s">
        <v>1638</v>
      </c>
      <c r="AV195" s="641" t="e">
        <f>IF(#REF!="základní",J195,0)</f>
        <v>#REF!</v>
      </c>
      <c r="AW195" s="641" t="e">
        <f>IF(#REF!="snížená",J195,0)</f>
        <v>#REF!</v>
      </c>
      <c r="AX195" s="641" t="e">
        <f>IF(#REF!="zákl. přenesená",J195,0)</f>
        <v>#REF!</v>
      </c>
      <c r="AY195" s="641" t="e">
        <f>IF(#REF!="sníž. přenesená",J195,0)</f>
        <v>#REF!</v>
      </c>
      <c r="AZ195" s="641" t="e">
        <f>IF(#REF!="nulová",J195,0)</f>
        <v>#REF!</v>
      </c>
      <c r="BA195" s="626" t="s">
        <v>1636</v>
      </c>
      <c r="BB195" s="641">
        <f>ROUND(I195*H195,2)</f>
        <v>0</v>
      </c>
      <c r="BC195" s="626" t="s">
        <v>1647</v>
      </c>
      <c r="BD195" s="640" t="s">
        <v>3226</v>
      </c>
    </row>
    <row r="196" spans="1:56" s="627" customFormat="1" ht="36" customHeight="1">
      <c r="A196" s="647"/>
      <c r="B196" s="665"/>
      <c r="C196" s="681">
        <v>85</v>
      </c>
      <c r="D196" s="681" t="s">
        <v>1653</v>
      </c>
      <c r="E196" s="682" t="s">
        <v>3225</v>
      </c>
      <c r="F196" s="683" t="s">
        <v>3224</v>
      </c>
      <c r="G196" s="684" t="s">
        <v>2881</v>
      </c>
      <c r="H196" s="685">
        <v>16</v>
      </c>
      <c r="I196" s="69"/>
      <c r="J196" s="706">
        <f>ROUND(I196*H196,2)</f>
        <v>0</v>
      </c>
      <c r="K196" s="705" t="s">
        <v>3818</v>
      </c>
      <c r="L196" s="642"/>
      <c r="M196" s="643" t="s">
        <v>2114</v>
      </c>
      <c r="AI196" s="640" t="s">
        <v>1656</v>
      </c>
      <c r="AK196" s="640" t="s">
        <v>1653</v>
      </c>
      <c r="AL196" s="640" t="s">
        <v>1636</v>
      </c>
      <c r="AP196" s="626" t="s">
        <v>1638</v>
      </c>
      <c r="AV196" s="641" t="e">
        <f>IF(#REF!="základní",J196,0)</f>
        <v>#REF!</v>
      </c>
      <c r="AW196" s="641" t="e">
        <f>IF(#REF!="snížená",J196,0)</f>
        <v>#REF!</v>
      </c>
      <c r="AX196" s="641" t="e">
        <f>IF(#REF!="zákl. přenesená",J196,0)</f>
        <v>#REF!</v>
      </c>
      <c r="AY196" s="641" t="e">
        <f>IF(#REF!="sníž. přenesená",J196,0)</f>
        <v>#REF!</v>
      </c>
      <c r="AZ196" s="641" t="e">
        <f>IF(#REF!="nulová",J196,0)</f>
        <v>#REF!</v>
      </c>
      <c r="BA196" s="626" t="s">
        <v>1636</v>
      </c>
      <c r="BB196" s="641">
        <f>ROUND(I196*H196,2)</f>
        <v>0</v>
      </c>
      <c r="BC196" s="626" t="s">
        <v>1647</v>
      </c>
      <c r="BD196" s="640" t="s">
        <v>3223</v>
      </c>
    </row>
    <row r="197" spans="1:56" s="634" customFormat="1" ht="22.9" customHeight="1">
      <c r="A197" s="671"/>
      <c r="B197" s="672"/>
      <c r="C197" s="671"/>
      <c r="D197" s="673" t="s">
        <v>1633</v>
      </c>
      <c r="E197" s="675" t="s">
        <v>3222</v>
      </c>
      <c r="F197" s="675" t="s">
        <v>3221</v>
      </c>
      <c r="G197" s="671"/>
      <c r="H197" s="671"/>
      <c r="J197" s="703">
        <f>BB197</f>
        <v>0</v>
      </c>
      <c r="K197" s="736"/>
      <c r="M197" s="636"/>
      <c r="AI197" s="635" t="s">
        <v>1636</v>
      </c>
      <c r="AK197" s="637" t="s">
        <v>1633</v>
      </c>
      <c r="AL197" s="637" t="s">
        <v>1641</v>
      </c>
      <c r="AP197" s="635" t="s">
        <v>1638</v>
      </c>
      <c r="BB197" s="638">
        <f>BB198</f>
        <v>0</v>
      </c>
    </row>
    <row r="198" spans="1:56" s="627" customFormat="1" ht="24" customHeight="1">
      <c r="A198" s="647"/>
      <c r="B198" s="665"/>
      <c r="C198" s="681">
        <v>86</v>
      </c>
      <c r="D198" s="681" t="s">
        <v>1653</v>
      </c>
      <c r="E198" s="682" t="s">
        <v>3220</v>
      </c>
      <c r="F198" s="683" t="s">
        <v>3219</v>
      </c>
      <c r="G198" s="684" t="s">
        <v>2881</v>
      </c>
      <c r="H198" s="685">
        <v>152</v>
      </c>
      <c r="I198" s="69"/>
      <c r="J198" s="706">
        <f>ROUND(I198*H198,2)</f>
        <v>0</v>
      </c>
      <c r="K198" s="705" t="s">
        <v>3818</v>
      </c>
      <c r="L198" s="642"/>
      <c r="M198" s="643" t="s">
        <v>2114</v>
      </c>
      <c r="AI198" s="640" t="s">
        <v>1656</v>
      </c>
      <c r="AK198" s="640" t="s">
        <v>1653</v>
      </c>
      <c r="AL198" s="640" t="s">
        <v>1636</v>
      </c>
      <c r="AP198" s="626" t="s">
        <v>1638</v>
      </c>
      <c r="AV198" s="641" t="e">
        <f>IF(#REF!="základní",J198,0)</f>
        <v>#REF!</v>
      </c>
      <c r="AW198" s="641" t="e">
        <f>IF(#REF!="snížená",J198,0)</f>
        <v>#REF!</v>
      </c>
      <c r="AX198" s="641" t="e">
        <f>IF(#REF!="zákl. přenesená",J198,0)</f>
        <v>#REF!</v>
      </c>
      <c r="AY198" s="641" t="e">
        <f>IF(#REF!="sníž. přenesená",J198,0)</f>
        <v>#REF!</v>
      </c>
      <c r="AZ198" s="641" t="e">
        <f>IF(#REF!="nulová",J198,0)</f>
        <v>#REF!</v>
      </c>
      <c r="BA198" s="626" t="s">
        <v>1636</v>
      </c>
      <c r="BB198" s="641">
        <f>ROUND(I198*H198,2)</f>
        <v>0</v>
      </c>
      <c r="BC198" s="626" t="s">
        <v>1647</v>
      </c>
      <c r="BD198" s="640" t="s">
        <v>3218</v>
      </c>
    </row>
    <row r="199" spans="1:56" s="634" customFormat="1" ht="22.9" customHeight="1">
      <c r="A199" s="671"/>
      <c r="B199" s="672"/>
      <c r="C199" s="671"/>
      <c r="D199" s="673" t="s">
        <v>1633</v>
      </c>
      <c r="E199" s="675" t="s">
        <v>3217</v>
      </c>
      <c r="F199" s="675" t="s">
        <v>3216</v>
      </c>
      <c r="G199" s="671"/>
      <c r="H199" s="671"/>
      <c r="J199" s="703">
        <f>BB199</f>
        <v>0</v>
      </c>
      <c r="K199" s="736"/>
      <c r="M199" s="636"/>
      <c r="AI199" s="635" t="s">
        <v>1636</v>
      </c>
      <c r="AK199" s="637" t="s">
        <v>1633</v>
      </c>
      <c r="AL199" s="637" t="s">
        <v>1641</v>
      </c>
      <c r="AP199" s="635" t="s">
        <v>1638</v>
      </c>
      <c r="BB199" s="638">
        <f>SUM(BB200:BB203)</f>
        <v>0</v>
      </c>
    </row>
    <row r="200" spans="1:56" s="627" customFormat="1" ht="16.5" customHeight="1">
      <c r="A200" s="647"/>
      <c r="B200" s="665"/>
      <c r="C200" s="676">
        <v>87</v>
      </c>
      <c r="D200" s="676" t="s">
        <v>1642</v>
      </c>
      <c r="E200" s="677" t="s">
        <v>3205</v>
      </c>
      <c r="F200" s="678" t="s">
        <v>3204</v>
      </c>
      <c r="G200" s="679" t="s">
        <v>18</v>
      </c>
      <c r="H200" s="680">
        <v>1</v>
      </c>
      <c r="I200" s="68"/>
      <c r="J200" s="704">
        <f>ROUND(I200*H200,2)</f>
        <v>0</v>
      </c>
      <c r="K200" s="705" t="s">
        <v>3818</v>
      </c>
      <c r="M200" s="639" t="s">
        <v>2114</v>
      </c>
      <c r="AI200" s="640" t="s">
        <v>1647</v>
      </c>
      <c r="AK200" s="640" t="s">
        <v>1642</v>
      </c>
      <c r="AL200" s="640" t="s">
        <v>1636</v>
      </c>
      <c r="AP200" s="626" t="s">
        <v>1638</v>
      </c>
      <c r="AV200" s="641" t="e">
        <f>IF(#REF!="základní",J200,0)</f>
        <v>#REF!</v>
      </c>
      <c r="AW200" s="641" t="e">
        <f>IF(#REF!="snížená",J200,0)</f>
        <v>#REF!</v>
      </c>
      <c r="AX200" s="641" t="e">
        <f>IF(#REF!="zákl. přenesená",J200,0)</f>
        <v>#REF!</v>
      </c>
      <c r="AY200" s="641" t="e">
        <f>IF(#REF!="sníž. přenesená",J200,0)</f>
        <v>#REF!</v>
      </c>
      <c r="AZ200" s="641" t="e">
        <f>IF(#REF!="nulová",J200,0)</f>
        <v>#REF!</v>
      </c>
      <c r="BA200" s="626" t="s">
        <v>1636</v>
      </c>
      <c r="BB200" s="641">
        <f>ROUND(I200*H200,2)</f>
        <v>0</v>
      </c>
      <c r="BC200" s="626" t="s">
        <v>1647</v>
      </c>
      <c r="BD200" s="640" t="s">
        <v>3215</v>
      </c>
    </row>
    <row r="201" spans="1:56" s="627" customFormat="1" ht="24" customHeight="1">
      <c r="A201" s="647"/>
      <c r="B201" s="665"/>
      <c r="C201" s="676">
        <v>88</v>
      </c>
      <c r="D201" s="676" t="s">
        <v>1642</v>
      </c>
      <c r="E201" s="677" t="s">
        <v>3214</v>
      </c>
      <c r="F201" s="678" t="s">
        <v>3213</v>
      </c>
      <c r="G201" s="679" t="s">
        <v>18</v>
      </c>
      <c r="H201" s="680">
        <v>1</v>
      </c>
      <c r="I201" s="68"/>
      <c r="J201" s="704">
        <f>ROUND(I201*H201,2)</f>
        <v>0</v>
      </c>
      <c r="K201" s="705" t="s">
        <v>3818</v>
      </c>
      <c r="M201" s="639" t="s">
        <v>2114</v>
      </c>
      <c r="AI201" s="640" t="s">
        <v>1647</v>
      </c>
      <c r="AK201" s="640" t="s">
        <v>1642</v>
      </c>
      <c r="AL201" s="640" t="s">
        <v>1636</v>
      </c>
      <c r="AP201" s="626" t="s">
        <v>1638</v>
      </c>
      <c r="AV201" s="641" t="e">
        <f>IF(#REF!="základní",J201,0)</f>
        <v>#REF!</v>
      </c>
      <c r="AW201" s="641" t="e">
        <f>IF(#REF!="snížená",J201,0)</f>
        <v>#REF!</v>
      </c>
      <c r="AX201" s="641" t="e">
        <f>IF(#REF!="zákl. přenesená",J201,0)</f>
        <v>#REF!</v>
      </c>
      <c r="AY201" s="641" t="e">
        <f>IF(#REF!="sníž. přenesená",J201,0)</f>
        <v>#REF!</v>
      </c>
      <c r="AZ201" s="641" t="e">
        <f>IF(#REF!="nulová",J201,0)</f>
        <v>#REF!</v>
      </c>
      <c r="BA201" s="626" t="s">
        <v>1636</v>
      </c>
      <c r="BB201" s="641">
        <f>ROUND(I201*H201,2)</f>
        <v>0</v>
      </c>
      <c r="BC201" s="626" t="s">
        <v>1647</v>
      </c>
      <c r="BD201" s="640" t="s">
        <v>3212</v>
      </c>
    </row>
    <row r="202" spans="1:56" s="627" customFormat="1" ht="24" customHeight="1">
      <c r="A202" s="647"/>
      <c r="B202" s="665"/>
      <c r="C202" s="681">
        <v>89</v>
      </c>
      <c r="D202" s="681" t="s">
        <v>1653</v>
      </c>
      <c r="E202" s="682" t="s">
        <v>3211</v>
      </c>
      <c r="F202" s="683" t="s">
        <v>3210</v>
      </c>
      <c r="G202" s="684" t="s">
        <v>2881</v>
      </c>
      <c r="H202" s="685">
        <v>1</v>
      </c>
      <c r="I202" s="69"/>
      <c r="J202" s="706">
        <f>ROUND(I202*H202,2)</f>
        <v>0</v>
      </c>
      <c r="K202" s="705" t="s">
        <v>3818</v>
      </c>
      <c r="L202" s="642"/>
      <c r="M202" s="643" t="s">
        <v>2114</v>
      </c>
      <c r="AI202" s="640" t="s">
        <v>1656</v>
      </c>
      <c r="AK202" s="640" t="s">
        <v>1653</v>
      </c>
      <c r="AL202" s="640" t="s">
        <v>1636</v>
      </c>
      <c r="AP202" s="626" t="s">
        <v>1638</v>
      </c>
      <c r="AV202" s="641" t="e">
        <f>IF(#REF!="základní",J202,0)</f>
        <v>#REF!</v>
      </c>
      <c r="AW202" s="641" t="e">
        <f>IF(#REF!="snížená",J202,0)</f>
        <v>#REF!</v>
      </c>
      <c r="AX202" s="641" t="e">
        <f>IF(#REF!="zákl. přenesená",J202,0)</f>
        <v>#REF!</v>
      </c>
      <c r="AY202" s="641" t="e">
        <f>IF(#REF!="sníž. přenesená",J202,0)</f>
        <v>#REF!</v>
      </c>
      <c r="AZ202" s="641" t="e">
        <f>IF(#REF!="nulová",J202,0)</f>
        <v>#REF!</v>
      </c>
      <c r="BA202" s="626" t="s">
        <v>1636</v>
      </c>
      <c r="BB202" s="641">
        <f>ROUND(I202*H202,2)</f>
        <v>0</v>
      </c>
      <c r="BC202" s="626" t="s">
        <v>1647</v>
      </c>
      <c r="BD202" s="640" t="s">
        <v>3209</v>
      </c>
    </row>
    <row r="203" spans="1:56" s="627" customFormat="1" ht="24" customHeight="1">
      <c r="A203" s="647"/>
      <c r="B203" s="665"/>
      <c r="C203" s="681">
        <v>90</v>
      </c>
      <c r="D203" s="681" t="s">
        <v>1653</v>
      </c>
      <c r="E203" s="682" t="s">
        <v>3196</v>
      </c>
      <c r="F203" s="683" t="s">
        <v>3195</v>
      </c>
      <c r="G203" s="684" t="s">
        <v>2881</v>
      </c>
      <c r="H203" s="685">
        <v>1</v>
      </c>
      <c r="I203" s="69"/>
      <c r="J203" s="706">
        <f>ROUND(I203*H203,2)</f>
        <v>0</v>
      </c>
      <c r="K203" s="705" t="s">
        <v>3818</v>
      </c>
      <c r="L203" s="642"/>
      <c r="M203" s="643" t="s">
        <v>2114</v>
      </c>
      <c r="AI203" s="640" t="s">
        <v>1656</v>
      </c>
      <c r="AK203" s="640" t="s">
        <v>1653</v>
      </c>
      <c r="AL203" s="640" t="s">
        <v>1636</v>
      </c>
      <c r="AP203" s="626" t="s">
        <v>1638</v>
      </c>
      <c r="AV203" s="641" t="e">
        <f>IF(#REF!="základní",J203,0)</f>
        <v>#REF!</v>
      </c>
      <c r="AW203" s="641" t="e">
        <f>IF(#REF!="snížená",J203,0)</f>
        <v>#REF!</v>
      </c>
      <c r="AX203" s="641" t="e">
        <f>IF(#REF!="zákl. přenesená",J203,0)</f>
        <v>#REF!</v>
      </c>
      <c r="AY203" s="641" t="e">
        <f>IF(#REF!="sníž. přenesená",J203,0)</f>
        <v>#REF!</v>
      </c>
      <c r="AZ203" s="641" t="e">
        <f>IF(#REF!="nulová",J203,0)</f>
        <v>#REF!</v>
      </c>
      <c r="BA203" s="626" t="s">
        <v>1636</v>
      </c>
      <c r="BB203" s="641">
        <f>ROUND(I203*H203,2)</f>
        <v>0</v>
      </c>
      <c r="BC203" s="626" t="s">
        <v>1647</v>
      </c>
      <c r="BD203" s="640" t="s">
        <v>3208</v>
      </c>
    </row>
    <row r="204" spans="1:56" s="634" customFormat="1" ht="22.9" customHeight="1">
      <c r="A204" s="671"/>
      <c r="B204" s="672"/>
      <c r="C204" s="671"/>
      <c r="D204" s="673" t="s">
        <v>1633</v>
      </c>
      <c r="E204" s="675" t="s">
        <v>3207</v>
      </c>
      <c r="F204" s="675" t="s">
        <v>3206</v>
      </c>
      <c r="G204" s="671"/>
      <c r="H204" s="671"/>
      <c r="J204" s="703">
        <f>BB204</f>
        <v>0</v>
      </c>
      <c r="K204" s="736"/>
      <c r="M204" s="636"/>
      <c r="AI204" s="635" t="s">
        <v>1636</v>
      </c>
      <c r="AK204" s="637" t="s">
        <v>1633</v>
      </c>
      <c r="AL204" s="637" t="s">
        <v>1641</v>
      </c>
      <c r="AP204" s="635" t="s">
        <v>1638</v>
      </c>
      <c r="BB204" s="638">
        <f>SUM(BB205:BB208)</f>
        <v>0</v>
      </c>
    </row>
    <row r="205" spans="1:56" s="627" customFormat="1" ht="16.5" customHeight="1">
      <c r="A205" s="647"/>
      <c r="B205" s="665"/>
      <c r="C205" s="676">
        <v>91</v>
      </c>
      <c r="D205" s="676" t="s">
        <v>1642</v>
      </c>
      <c r="E205" s="677" t="s">
        <v>3205</v>
      </c>
      <c r="F205" s="678" t="s">
        <v>3204</v>
      </c>
      <c r="G205" s="679" t="s">
        <v>18</v>
      </c>
      <c r="H205" s="680">
        <v>9</v>
      </c>
      <c r="I205" s="68"/>
      <c r="J205" s="704">
        <f>ROUND(I205*H205,2)</f>
        <v>0</v>
      </c>
      <c r="K205" s="705" t="s">
        <v>3818</v>
      </c>
      <c r="M205" s="639" t="s">
        <v>2114</v>
      </c>
      <c r="AI205" s="640" t="s">
        <v>1647</v>
      </c>
      <c r="AK205" s="640" t="s">
        <v>1642</v>
      </c>
      <c r="AL205" s="640" t="s">
        <v>1636</v>
      </c>
      <c r="AP205" s="626" t="s">
        <v>1638</v>
      </c>
      <c r="AV205" s="641" t="e">
        <f>IF(#REF!="základní",J205,0)</f>
        <v>#REF!</v>
      </c>
      <c r="AW205" s="641" t="e">
        <f>IF(#REF!="snížená",J205,0)</f>
        <v>#REF!</v>
      </c>
      <c r="AX205" s="641" t="e">
        <f>IF(#REF!="zákl. přenesená",J205,0)</f>
        <v>#REF!</v>
      </c>
      <c r="AY205" s="641" t="e">
        <f>IF(#REF!="sníž. přenesená",J205,0)</f>
        <v>#REF!</v>
      </c>
      <c r="AZ205" s="641" t="e">
        <f>IF(#REF!="nulová",J205,0)</f>
        <v>#REF!</v>
      </c>
      <c r="BA205" s="626" t="s">
        <v>1636</v>
      </c>
      <c r="BB205" s="641">
        <f>ROUND(I205*H205,2)</f>
        <v>0</v>
      </c>
      <c r="BC205" s="626" t="s">
        <v>1647</v>
      </c>
      <c r="BD205" s="640" t="s">
        <v>3203</v>
      </c>
    </row>
    <row r="206" spans="1:56" s="627" customFormat="1" ht="24" customHeight="1">
      <c r="A206" s="647"/>
      <c r="B206" s="665"/>
      <c r="C206" s="676">
        <v>92</v>
      </c>
      <c r="D206" s="676" t="s">
        <v>1642</v>
      </c>
      <c r="E206" s="677" t="s">
        <v>3202</v>
      </c>
      <c r="F206" s="678" t="s">
        <v>3201</v>
      </c>
      <c r="G206" s="679" t="s">
        <v>18</v>
      </c>
      <c r="H206" s="680">
        <v>9</v>
      </c>
      <c r="I206" s="68"/>
      <c r="J206" s="704">
        <f>ROUND(I206*H206,2)</f>
        <v>0</v>
      </c>
      <c r="K206" s="705" t="s">
        <v>3818</v>
      </c>
      <c r="M206" s="639" t="s">
        <v>2114</v>
      </c>
      <c r="AI206" s="640" t="s">
        <v>1647</v>
      </c>
      <c r="AK206" s="640" t="s">
        <v>1642</v>
      </c>
      <c r="AL206" s="640" t="s">
        <v>1636</v>
      </c>
      <c r="AP206" s="626" t="s">
        <v>1638</v>
      </c>
      <c r="AV206" s="641" t="e">
        <f>IF(#REF!="základní",J206,0)</f>
        <v>#REF!</v>
      </c>
      <c r="AW206" s="641" t="e">
        <f>IF(#REF!="snížená",J206,0)</f>
        <v>#REF!</v>
      </c>
      <c r="AX206" s="641" t="e">
        <f>IF(#REF!="zákl. přenesená",J206,0)</f>
        <v>#REF!</v>
      </c>
      <c r="AY206" s="641" t="e">
        <f>IF(#REF!="sníž. přenesená",J206,0)</f>
        <v>#REF!</v>
      </c>
      <c r="AZ206" s="641" t="e">
        <f>IF(#REF!="nulová",J206,0)</f>
        <v>#REF!</v>
      </c>
      <c r="BA206" s="626" t="s">
        <v>1636</v>
      </c>
      <c r="BB206" s="641">
        <f>ROUND(I206*H206,2)</f>
        <v>0</v>
      </c>
      <c r="BC206" s="626" t="s">
        <v>1647</v>
      </c>
      <c r="BD206" s="640" t="s">
        <v>3200</v>
      </c>
    </row>
    <row r="207" spans="1:56" s="627" customFormat="1" ht="24" customHeight="1">
      <c r="A207" s="647"/>
      <c r="B207" s="665"/>
      <c r="C207" s="681">
        <v>93</v>
      </c>
      <c r="D207" s="681" t="s">
        <v>1653</v>
      </c>
      <c r="E207" s="682" t="s">
        <v>3199</v>
      </c>
      <c r="F207" s="683" t="s">
        <v>3198</v>
      </c>
      <c r="G207" s="684" t="s">
        <v>2881</v>
      </c>
      <c r="H207" s="685">
        <v>9</v>
      </c>
      <c r="I207" s="69"/>
      <c r="J207" s="706">
        <f>ROUND(I207*H207,2)</f>
        <v>0</v>
      </c>
      <c r="K207" s="705" t="s">
        <v>3818</v>
      </c>
      <c r="L207" s="642"/>
      <c r="M207" s="643" t="s">
        <v>2114</v>
      </c>
      <c r="AI207" s="640" t="s">
        <v>1656</v>
      </c>
      <c r="AK207" s="640" t="s">
        <v>1653</v>
      </c>
      <c r="AL207" s="640" t="s">
        <v>1636</v>
      </c>
      <c r="AP207" s="626" t="s">
        <v>1638</v>
      </c>
      <c r="AV207" s="641" t="e">
        <f>IF(#REF!="základní",J207,0)</f>
        <v>#REF!</v>
      </c>
      <c r="AW207" s="641" t="e">
        <f>IF(#REF!="snížená",J207,0)</f>
        <v>#REF!</v>
      </c>
      <c r="AX207" s="641" t="e">
        <f>IF(#REF!="zákl. přenesená",J207,0)</f>
        <v>#REF!</v>
      </c>
      <c r="AY207" s="641" t="e">
        <f>IF(#REF!="sníž. přenesená",J207,0)</f>
        <v>#REF!</v>
      </c>
      <c r="AZ207" s="641" t="e">
        <f>IF(#REF!="nulová",J207,0)</f>
        <v>#REF!</v>
      </c>
      <c r="BA207" s="626" t="s">
        <v>1636</v>
      </c>
      <c r="BB207" s="641">
        <f>ROUND(I207*H207,2)</f>
        <v>0</v>
      </c>
      <c r="BC207" s="626" t="s">
        <v>1647</v>
      </c>
      <c r="BD207" s="640" t="s">
        <v>3197</v>
      </c>
    </row>
    <row r="208" spans="1:56" s="627" customFormat="1" ht="24" customHeight="1">
      <c r="A208" s="647"/>
      <c r="B208" s="665"/>
      <c r="C208" s="681">
        <v>94</v>
      </c>
      <c r="D208" s="681" t="s">
        <v>1653</v>
      </c>
      <c r="E208" s="682" t="s">
        <v>3196</v>
      </c>
      <c r="F208" s="683" t="s">
        <v>3195</v>
      </c>
      <c r="G208" s="684" t="s">
        <v>2881</v>
      </c>
      <c r="H208" s="685">
        <v>9</v>
      </c>
      <c r="I208" s="69"/>
      <c r="J208" s="706">
        <f>ROUND(I208*H208,2)</f>
        <v>0</v>
      </c>
      <c r="K208" s="705" t="s">
        <v>3818</v>
      </c>
      <c r="L208" s="642"/>
      <c r="M208" s="643" t="s">
        <v>2114</v>
      </c>
      <c r="AI208" s="640" t="s">
        <v>1656</v>
      </c>
      <c r="AK208" s="640" t="s">
        <v>1653</v>
      </c>
      <c r="AL208" s="640" t="s">
        <v>1636</v>
      </c>
      <c r="AP208" s="626" t="s">
        <v>1638</v>
      </c>
      <c r="AV208" s="641" t="e">
        <f>IF(#REF!="základní",J208,0)</f>
        <v>#REF!</v>
      </c>
      <c r="AW208" s="641" t="e">
        <f>IF(#REF!="snížená",J208,0)</f>
        <v>#REF!</v>
      </c>
      <c r="AX208" s="641" t="e">
        <f>IF(#REF!="zákl. přenesená",J208,0)</f>
        <v>#REF!</v>
      </c>
      <c r="AY208" s="641" t="e">
        <f>IF(#REF!="sníž. přenesená",J208,0)</f>
        <v>#REF!</v>
      </c>
      <c r="AZ208" s="641" t="e">
        <f>IF(#REF!="nulová",J208,0)</f>
        <v>#REF!</v>
      </c>
      <c r="BA208" s="626" t="s">
        <v>1636</v>
      </c>
      <c r="BB208" s="641">
        <f>ROUND(I208*H208,2)</f>
        <v>0</v>
      </c>
      <c r="BC208" s="626" t="s">
        <v>1647</v>
      </c>
      <c r="BD208" s="640" t="s">
        <v>3194</v>
      </c>
    </row>
    <row r="209" spans="1:56" s="634" customFormat="1" ht="22.9" customHeight="1">
      <c r="A209" s="671"/>
      <c r="B209" s="672"/>
      <c r="C209" s="671"/>
      <c r="D209" s="673" t="s">
        <v>1633</v>
      </c>
      <c r="E209" s="675" t="s">
        <v>3193</v>
      </c>
      <c r="F209" s="675" t="s">
        <v>3192</v>
      </c>
      <c r="G209" s="671"/>
      <c r="H209" s="671"/>
      <c r="J209" s="703">
        <f>BB209</f>
        <v>0</v>
      </c>
      <c r="K209" s="736"/>
      <c r="M209" s="636"/>
      <c r="AI209" s="635" t="s">
        <v>1636</v>
      </c>
      <c r="AK209" s="637" t="s">
        <v>1633</v>
      </c>
      <c r="AL209" s="637" t="s">
        <v>1641</v>
      </c>
      <c r="AP209" s="635" t="s">
        <v>1638</v>
      </c>
      <c r="BB209" s="638">
        <f>SUM(BB210:BB211)</f>
        <v>0</v>
      </c>
    </row>
    <row r="210" spans="1:56" s="627" customFormat="1" ht="24" customHeight="1">
      <c r="A210" s="647"/>
      <c r="B210" s="665"/>
      <c r="C210" s="676">
        <v>95</v>
      </c>
      <c r="D210" s="676" t="s">
        <v>1642</v>
      </c>
      <c r="E210" s="677" t="s">
        <v>3191</v>
      </c>
      <c r="F210" s="678" t="s">
        <v>3190</v>
      </c>
      <c r="G210" s="679" t="s">
        <v>3</v>
      </c>
      <c r="H210" s="680">
        <v>10</v>
      </c>
      <c r="I210" s="68"/>
      <c r="J210" s="704">
        <f>ROUND(I210*H210,2)</f>
        <v>0</v>
      </c>
      <c r="K210" s="705" t="s">
        <v>3818</v>
      </c>
      <c r="M210" s="639" t="s">
        <v>2114</v>
      </c>
      <c r="AI210" s="640" t="s">
        <v>1647</v>
      </c>
      <c r="AK210" s="640" t="s">
        <v>1642</v>
      </c>
      <c r="AL210" s="640" t="s">
        <v>1636</v>
      </c>
      <c r="AP210" s="626" t="s">
        <v>1638</v>
      </c>
      <c r="AV210" s="641" t="e">
        <f>IF(#REF!="základní",J210,0)</f>
        <v>#REF!</v>
      </c>
      <c r="AW210" s="641" t="e">
        <f>IF(#REF!="snížená",J210,0)</f>
        <v>#REF!</v>
      </c>
      <c r="AX210" s="641" t="e">
        <f>IF(#REF!="zákl. přenesená",J210,0)</f>
        <v>#REF!</v>
      </c>
      <c r="AY210" s="641" t="e">
        <f>IF(#REF!="sníž. přenesená",J210,0)</f>
        <v>#REF!</v>
      </c>
      <c r="AZ210" s="641" t="e">
        <f>IF(#REF!="nulová",J210,0)</f>
        <v>#REF!</v>
      </c>
      <c r="BA210" s="626" t="s">
        <v>1636</v>
      </c>
      <c r="BB210" s="641">
        <f>ROUND(I210*H210,2)</f>
        <v>0</v>
      </c>
      <c r="BC210" s="626" t="s">
        <v>1647</v>
      </c>
      <c r="BD210" s="640" t="s">
        <v>3189</v>
      </c>
    </row>
    <row r="211" spans="1:56" s="627" customFormat="1" ht="48" customHeight="1">
      <c r="A211" s="647"/>
      <c r="B211" s="665"/>
      <c r="C211" s="681">
        <v>96</v>
      </c>
      <c r="D211" s="681" t="s">
        <v>1653</v>
      </c>
      <c r="E211" s="682" t="s">
        <v>3188</v>
      </c>
      <c r="F211" s="683" t="s">
        <v>3187</v>
      </c>
      <c r="G211" s="684" t="s">
        <v>1653</v>
      </c>
      <c r="H211" s="685">
        <v>10</v>
      </c>
      <c r="I211" s="69"/>
      <c r="J211" s="706">
        <f>ROUND(I211*H211,2)</f>
        <v>0</v>
      </c>
      <c r="K211" s="705" t="s">
        <v>3818</v>
      </c>
      <c r="L211" s="642"/>
      <c r="M211" s="643" t="s">
        <v>2114</v>
      </c>
      <c r="AI211" s="640" t="s">
        <v>1656</v>
      </c>
      <c r="AK211" s="640" t="s">
        <v>1653</v>
      </c>
      <c r="AL211" s="640" t="s">
        <v>1636</v>
      </c>
      <c r="AP211" s="626" t="s">
        <v>1638</v>
      </c>
      <c r="AV211" s="641" t="e">
        <f>IF(#REF!="základní",J211,0)</f>
        <v>#REF!</v>
      </c>
      <c r="AW211" s="641" t="e">
        <f>IF(#REF!="snížená",J211,0)</f>
        <v>#REF!</v>
      </c>
      <c r="AX211" s="641" t="e">
        <f>IF(#REF!="zákl. přenesená",J211,0)</f>
        <v>#REF!</v>
      </c>
      <c r="AY211" s="641" t="e">
        <f>IF(#REF!="sníž. přenesená",J211,0)</f>
        <v>#REF!</v>
      </c>
      <c r="AZ211" s="641" t="e">
        <f>IF(#REF!="nulová",J211,0)</f>
        <v>#REF!</v>
      </c>
      <c r="BA211" s="626" t="s">
        <v>1636</v>
      </c>
      <c r="BB211" s="641">
        <f>ROUND(I211*H211,2)</f>
        <v>0</v>
      </c>
      <c r="BC211" s="626" t="s">
        <v>1647</v>
      </c>
      <c r="BD211" s="640" t="s">
        <v>3186</v>
      </c>
    </row>
    <row r="212" spans="1:56" s="634" customFormat="1" ht="22.9" customHeight="1">
      <c r="A212" s="671"/>
      <c r="B212" s="672"/>
      <c r="C212" s="671"/>
      <c r="D212" s="673" t="s">
        <v>1633</v>
      </c>
      <c r="E212" s="675" t="s">
        <v>3185</v>
      </c>
      <c r="F212" s="675" t="s">
        <v>3184</v>
      </c>
      <c r="G212" s="671"/>
      <c r="H212" s="671"/>
      <c r="J212" s="703">
        <f>BB212</f>
        <v>0</v>
      </c>
      <c r="K212" s="736"/>
      <c r="M212" s="636"/>
      <c r="AI212" s="635" t="s">
        <v>1636</v>
      </c>
      <c r="AK212" s="637" t="s">
        <v>1633</v>
      </c>
      <c r="AL212" s="637" t="s">
        <v>1641</v>
      </c>
      <c r="AP212" s="635" t="s">
        <v>1638</v>
      </c>
      <c r="BB212" s="638">
        <f>BB213</f>
        <v>0</v>
      </c>
    </row>
    <row r="213" spans="1:56" s="627" customFormat="1" ht="24" customHeight="1">
      <c r="A213" s="647"/>
      <c r="B213" s="665"/>
      <c r="C213" s="676">
        <v>97</v>
      </c>
      <c r="D213" s="676" t="s">
        <v>1642</v>
      </c>
      <c r="E213" s="677" t="s">
        <v>3145</v>
      </c>
      <c r="F213" s="678" t="s">
        <v>3144</v>
      </c>
      <c r="G213" s="679" t="s">
        <v>18</v>
      </c>
      <c r="H213" s="680">
        <v>396</v>
      </c>
      <c r="I213" s="68"/>
      <c r="J213" s="704">
        <f>ROUND(I213*H213,2)</f>
        <v>0</v>
      </c>
      <c r="K213" s="705" t="s">
        <v>3818</v>
      </c>
      <c r="M213" s="639" t="s">
        <v>2114</v>
      </c>
      <c r="AI213" s="640" t="s">
        <v>1647</v>
      </c>
      <c r="AK213" s="640" t="s">
        <v>1642</v>
      </c>
      <c r="AL213" s="640" t="s">
        <v>1636</v>
      </c>
      <c r="AP213" s="626" t="s">
        <v>1638</v>
      </c>
      <c r="AV213" s="641" t="e">
        <f>IF(#REF!="základní",J213,0)</f>
        <v>#REF!</v>
      </c>
      <c r="AW213" s="641" t="e">
        <f>IF(#REF!="snížená",J213,0)</f>
        <v>#REF!</v>
      </c>
      <c r="AX213" s="641" t="e">
        <f>IF(#REF!="zákl. přenesená",J213,0)</f>
        <v>#REF!</v>
      </c>
      <c r="AY213" s="641" t="e">
        <f>IF(#REF!="sníž. přenesená",J213,0)</f>
        <v>#REF!</v>
      </c>
      <c r="AZ213" s="641" t="e">
        <f>IF(#REF!="nulová",J213,0)</f>
        <v>#REF!</v>
      </c>
      <c r="BA213" s="626" t="s">
        <v>1636</v>
      </c>
      <c r="BB213" s="641">
        <f>ROUND(I213*H213,2)</f>
        <v>0</v>
      </c>
      <c r="BC213" s="626" t="s">
        <v>1647</v>
      </c>
      <c r="BD213" s="640" t="s">
        <v>3183</v>
      </c>
    </row>
    <row r="214" spans="1:56" s="634" customFormat="1" ht="22.9" customHeight="1">
      <c r="A214" s="671"/>
      <c r="B214" s="672"/>
      <c r="C214" s="671"/>
      <c r="D214" s="673" t="s">
        <v>1633</v>
      </c>
      <c r="E214" s="675" t="s">
        <v>3182</v>
      </c>
      <c r="F214" s="675" t="s">
        <v>3181</v>
      </c>
      <c r="G214" s="671"/>
      <c r="H214" s="671"/>
      <c r="J214" s="703">
        <f>BB214</f>
        <v>0</v>
      </c>
      <c r="K214" s="736"/>
      <c r="M214" s="636"/>
      <c r="AI214" s="635" t="s">
        <v>1636</v>
      </c>
      <c r="AK214" s="637" t="s">
        <v>1633</v>
      </c>
      <c r="AL214" s="637" t="s">
        <v>1641</v>
      </c>
      <c r="AP214" s="635" t="s">
        <v>1638</v>
      </c>
      <c r="BB214" s="638">
        <f>BB215</f>
        <v>0</v>
      </c>
    </row>
    <row r="215" spans="1:56" s="627" customFormat="1" ht="24" customHeight="1">
      <c r="A215" s="647"/>
      <c r="B215" s="665"/>
      <c r="C215" s="676">
        <v>98</v>
      </c>
      <c r="D215" s="676" t="s">
        <v>1642</v>
      </c>
      <c r="E215" s="677" t="s">
        <v>3180</v>
      </c>
      <c r="F215" s="678" t="s">
        <v>3179</v>
      </c>
      <c r="G215" s="679" t="s">
        <v>18</v>
      </c>
      <c r="H215" s="680">
        <v>4</v>
      </c>
      <c r="I215" s="68"/>
      <c r="J215" s="704">
        <f>ROUND(I215*H215,2)</f>
        <v>0</v>
      </c>
      <c r="K215" s="705" t="s">
        <v>3818</v>
      </c>
      <c r="M215" s="639" t="s">
        <v>2114</v>
      </c>
      <c r="AI215" s="640" t="s">
        <v>1647</v>
      </c>
      <c r="AK215" s="640" t="s">
        <v>1642</v>
      </c>
      <c r="AL215" s="640" t="s">
        <v>1636</v>
      </c>
      <c r="AP215" s="626" t="s">
        <v>1638</v>
      </c>
      <c r="AV215" s="641" t="e">
        <f>IF(#REF!="základní",J215,0)</f>
        <v>#REF!</v>
      </c>
      <c r="AW215" s="641" t="e">
        <f>IF(#REF!="snížená",J215,0)</f>
        <v>#REF!</v>
      </c>
      <c r="AX215" s="641" t="e">
        <f>IF(#REF!="zákl. přenesená",J215,0)</f>
        <v>#REF!</v>
      </c>
      <c r="AY215" s="641" t="e">
        <f>IF(#REF!="sníž. přenesená",J215,0)</f>
        <v>#REF!</v>
      </c>
      <c r="AZ215" s="641" t="e">
        <f>IF(#REF!="nulová",J215,0)</f>
        <v>#REF!</v>
      </c>
      <c r="BA215" s="626" t="s">
        <v>1636</v>
      </c>
      <c r="BB215" s="641">
        <f>ROUND(I215*H215,2)</f>
        <v>0</v>
      </c>
      <c r="BC215" s="626" t="s">
        <v>1647</v>
      </c>
      <c r="BD215" s="640" t="s">
        <v>3178</v>
      </c>
    </row>
    <row r="216" spans="1:56" s="634" customFormat="1" ht="22.9" customHeight="1">
      <c r="A216" s="671"/>
      <c r="B216" s="672"/>
      <c r="C216" s="671"/>
      <c r="D216" s="673" t="s">
        <v>1633</v>
      </c>
      <c r="E216" s="675" t="s">
        <v>3177</v>
      </c>
      <c r="F216" s="675" t="s">
        <v>3176</v>
      </c>
      <c r="G216" s="671"/>
      <c r="H216" s="671"/>
      <c r="J216" s="703">
        <f>BB216</f>
        <v>0</v>
      </c>
      <c r="K216" s="736"/>
      <c r="M216" s="636"/>
      <c r="AI216" s="635" t="s">
        <v>1636</v>
      </c>
      <c r="AK216" s="637" t="s">
        <v>1633</v>
      </c>
      <c r="AL216" s="637" t="s">
        <v>1641</v>
      </c>
      <c r="AP216" s="635" t="s">
        <v>1638</v>
      </c>
      <c r="BB216" s="638">
        <f>BB217</f>
        <v>0</v>
      </c>
    </row>
    <row r="217" spans="1:56" s="627" customFormat="1" ht="24" customHeight="1">
      <c r="A217" s="647"/>
      <c r="B217" s="665"/>
      <c r="C217" s="676">
        <v>99</v>
      </c>
      <c r="D217" s="676" t="s">
        <v>1642</v>
      </c>
      <c r="E217" s="677" t="s">
        <v>3175</v>
      </c>
      <c r="F217" s="678" t="s">
        <v>3174</v>
      </c>
      <c r="G217" s="679" t="s">
        <v>18</v>
      </c>
      <c r="H217" s="680">
        <v>16</v>
      </c>
      <c r="I217" s="68"/>
      <c r="J217" s="704">
        <f>ROUND(I217*H217,2)</f>
        <v>0</v>
      </c>
      <c r="K217" s="705" t="s">
        <v>3818</v>
      </c>
      <c r="M217" s="639" t="s">
        <v>2114</v>
      </c>
      <c r="AI217" s="640" t="s">
        <v>1647</v>
      </c>
      <c r="AK217" s="640" t="s">
        <v>1642</v>
      </c>
      <c r="AL217" s="640" t="s">
        <v>1636</v>
      </c>
      <c r="AP217" s="626" t="s">
        <v>1638</v>
      </c>
      <c r="AV217" s="641" t="e">
        <f>IF(#REF!="základní",J217,0)</f>
        <v>#REF!</v>
      </c>
      <c r="AW217" s="641" t="e">
        <f>IF(#REF!="snížená",J217,0)</f>
        <v>#REF!</v>
      </c>
      <c r="AX217" s="641" t="e">
        <f>IF(#REF!="zákl. přenesená",J217,0)</f>
        <v>#REF!</v>
      </c>
      <c r="AY217" s="641" t="e">
        <f>IF(#REF!="sníž. přenesená",J217,0)</f>
        <v>#REF!</v>
      </c>
      <c r="AZ217" s="641" t="e">
        <f>IF(#REF!="nulová",J217,0)</f>
        <v>#REF!</v>
      </c>
      <c r="BA217" s="626" t="s">
        <v>1636</v>
      </c>
      <c r="BB217" s="641">
        <f>ROUND(I217*H217,2)</f>
        <v>0</v>
      </c>
      <c r="BC217" s="626" t="s">
        <v>1647</v>
      </c>
      <c r="BD217" s="640" t="s">
        <v>3173</v>
      </c>
    </row>
    <row r="218" spans="1:56" s="634" customFormat="1" ht="22.9" customHeight="1">
      <c r="A218" s="671"/>
      <c r="B218" s="672"/>
      <c r="C218" s="671"/>
      <c r="D218" s="673" t="s">
        <v>1633</v>
      </c>
      <c r="E218" s="675" t="s">
        <v>3172</v>
      </c>
      <c r="F218" s="675" t="s">
        <v>3171</v>
      </c>
      <c r="G218" s="671"/>
      <c r="H218" s="671"/>
      <c r="J218" s="703">
        <f>BB218</f>
        <v>0</v>
      </c>
      <c r="K218" s="736"/>
      <c r="M218" s="636"/>
      <c r="AI218" s="635" t="s">
        <v>1636</v>
      </c>
      <c r="AK218" s="637" t="s">
        <v>1633</v>
      </c>
      <c r="AL218" s="637" t="s">
        <v>1641</v>
      </c>
      <c r="AP218" s="635" t="s">
        <v>1638</v>
      </c>
      <c r="BB218" s="638">
        <f>BB219</f>
        <v>0</v>
      </c>
    </row>
    <row r="219" spans="1:56" s="627" customFormat="1" ht="24" customHeight="1">
      <c r="A219" s="647"/>
      <c r="B219" s="665"/>
      <c r="C219" s="676">
        <v>100</v>
      </c>
      <c r="D219" s="676" t="s">
        <v>1642</v>
      </c>
      <c r="E219" s="677" t="s">
        <v>3170</v>
      </c>
      <c r="F219" s="678" t="s">
        <v>3169</v>
      </c>
      <c r="G219" s="679" t="s">
        <v>18</v>
      </c>
      <c r="H219" s="680">
        <v>16</v>
      </c>
      <c r="I219" s="68"/>
      <c r="J219" s="704">
        <f>ROUND(I219*H219,2)</f>
        <v>0</v>
      </c>
      <c r="K219" s="705" t="s">
        <v>3818</v>
      </c>
      <c r="M219" s="639" t="s">
        <v>2114</v>
      </c>
      <c r="AI219" s="640" t="s">
        <v>1647</v>
      </c>
      <c r="AK219" s="640" t="s">
        <v>1642</v>
      </c>
      <c r="AL219" s="640" t="s">
        <v>1636</v>
      </c>
      <c r="AP219" s="626" t="s">
        <v>1638</v>
      </c>
      <c r="AV219" s="641" t="e">
        <f>IF(#REF!="základní",J219,0)</f>
        <v>#REF!</v>
      </c>
      <c r="AW219" s="641" t="e">
        <f>IF(#REF!="snížená",J219,0)</f>
        <v>#REF!</v>
      </c>
      <c r="AX219" s="641" t="e">
        <f>IF(#REF!="zákl. přenesená",J219,0)</f>
        <v>#REF!</v>
      </c>
      <c r="AY219" s="641" t="e">
        <f>IF(#REF!="sníž. přenesená",J219,0)</f>
        <v>#REF!</v>
      </c>
      <c r="AZ219" s="641" t="e">
        <f>IF(#REF!="nulová",J219,0)</f>
        <v>#REF!</v>
      </c>
      <c r="BA219" s="626" t="s">
        <v>1636</v>
      </c>
      <c r="BB219" s="641">
        <f>ROUND(I219*H219,2)</f>
        <v>0</v>
      </c>
      <c r="BC219" s="626" t="s">
        <v>1647</v>
      </c>
      <c r="BD219" s="640" t="s">
        <v>3168</v>
      </c>
    </row>
    <row r="220" spans="1:56" s="634" customFormat="1" ht="22.9" customHeight="1">
      <c r="A220" s="671"/>
      <c r="B220" s="672"/>
      <c r="C220" s="671"/>
      <c r="D220" s="673" t="s">
        <v>1633</v>
      </c>
      <c r="E220" s="675" t="s">
        <v>3167</v>
      </c>
      <c r="F220" s="675" t="s">
        <v>3166</v>
      </c>
      <c r="G220" s="671"/>
      <c r="H220" s="671"/>
      <c r="J220" s="703">
        <f>BB220</f>
        <v>0</v>
      </c>
      <c r="K220" s="736"/>
      <c r="M220" s="636"/>
      <c r="AI220" s="635" t="s">
        <v>1636</v>
      </c>
      <c r="AK220" s="637" t="s">
        <v>1633</v>
      </c>
      <c r="AL220" s="637" t="s">
        <v>1641</v>
      </c>
      <c r="AP220" s="635" t="s">
        <v>1638</v>
      </c>
      <c r="BB220" s="638">
        <f>BB221</f>
        <v>0</v>
      </c>
    </row>
    <row r="221" spans="1:56" s="627" customFormat="1" ht="24" customHeight="1">
      <c r="A221" s="647"/>
      <c r="B221" s="665"/>
      <c r="C221" s="676">
        <v>101</v>
      </c>
      <c r="D221" s="676" t="s">
        <v>1642</v>
      </c>
      <c r="E221" s="677" t="s">
        <v>3165</v>
      </c>
      <c r="F221" s="678" t="s">
        <v>3164</v>
      </c>
      <c r="G221" s="679" t="s">
        <v>18</v>
      </c>
      <c r="H221" s="680">
        <v>14</v>
      </c>
      <c r="I221" s="68"/>
      <c r="J221" s="704">
        <f>ROUND(I221*H221,2)</f>
        <v>0</v>
      </c>
      <c r="K221" s="705" t="s">
        <v>3818</v>
      </c>
      <c r="M221" s="639" t="s">
        <v>2114</v>
      </c>
      <c r="AI221" s="640" t="s">
        <v>1647</v>
      </c>
      <c r="AK221" s="640" t="s">
        <v>1642</v>
      </c>
      <c r="AL221" s="640" t="s">
        <v>1636</v>
      </c>
      <c r="AP221" s="626" t="s">
        <v>1638</v>
      </c>
      <c r="AV221" s="641" t="e">
        <f>IF(#REF!="základní",J221,0)</f>
        <v>#REF!</v>
      </c>
      <c r="AW221" s="641" t="e">
        <f>IF(#REF!="snížená",J221,0)</f>
        <v>#REF!</v>
      </c>
      <c r="AX221" s="641" t="e">
        <f>IF(#REF!="zákl. přenesená",J221,0)</f>
        <v>#REF!</v>
      </c>
      <c r="AY221" s="641" t="e">
        <f>IF(#REF!="sníž. přenesená",J221,0)</f>
        <v>#REF!</v>
      </c>
      <c r="AZ221" s="641" t="e">
        <f>IF(#REF!="nulová",J221,0)</f>
        <v>#REF!</v>
      </c>
      <c r="BA221" s="626" t="s">
        <v>1636</v>
      </c>
      <c r="BB221" s="641">
        <f>ROUND(I221*H221,2)</f>
        <v>0</v>
      </c>
      <c r="BC221" s="626" t="s">
        <v>1647</v>
      </c>
      <c r="BD221" s="640" t="s">
        <v>3163</v>
      </c>
    </row>
    <row r="222" spans="1:56" s="634" customFormat="1" ht="22.9" customHeight="1">
      <c r="A222" s="671"/>
      <c r="B222" s="672"/>
      <c r="C222" s="671"/>
      <c r="D222" s="673" t="s">
        <v>1633</v>
      </c>
      <c r="E222" s="675" t="s">
        <v>3162</v>
      </c>
      <c r="F222" s="675" t="s">
        <v>3161</v>
      </c>
      <c r="G222" s="671"/>
      <c r="H222" s="671"/>
      <c r="J222" s="703">
        <f>BB222</f>
        <v>0</v>
      </c>
      <c r="K222" s="736"/>
      <c r="M222" s="636"/>
      <c r="AI222" s="635" t="s">
        <v>1636</v>
      </c>
      <c r="AK222" s="637" t="s">
        <v>1633</v>
      </c>
      <c r="AL222" s="637" t="s">
        <v>1641</v>
      </c>
      <c r="AP222" s="635" t="s">
        <v>1638</v>
      </c>
      <c r="BB222" s="638">
        <f>BB223</f>
        <v>0</v>
      </c>
    </row>
    <row r="223" spans="1:56" s="627" customFormat="1" ht="24" customHeight="1">
      <c r="A223" s="647"/>
      <c r="B223" s="665"/>
      <c r="C223" s="676">
        <v>102</v>
      </c>
      <c r="D223" s="676" t="s">
        <v>1642</v>
      </c>
      <c r="E223" s="677" t="s">
        <v>3160</v>
      </c>
      <c r="F223" s="678" t="s">
        <v>3159</v>
      </c>
      <c r="G223" s="679" t="s">
        <v>18</v>
      </c>
      <c r="H223" s="680">
        <v>8</v>
      </c>
      <c r="I223" s="68"/>
      <c r="J223" s="704">
        <f>ROUND(I223*H223,2)</f>
        <v>0</v>
      </c>
      <c r="K223" s="705" t="s">
        <v>3818</v>
      </c>
      <c r="M223" s="639" t="s">
        <v>2114</v>
      </c>
      <c r="AI223" s="640" t="s">
        <v>1647</v>
      </c>
      <c r="AK223" s="640" t="s">
        <v>1642</v>
      </c>
      <c r="AL223" s="640" t="s">
        <v>1636</v>
      </c>
      <c r="AP223" s="626" t="s">
        <v>1638</v>
      </c>
      <c r="AV223" s="641" t="e">
        <f>IF(#REF!="základní",J223,0)</f>
        <v>#REF!</v>
      </c>
      <c r="AW223" s="641" t="e">
        <f>IF(#REF!="snížená",J223,0)</f>
        <v>#REF!</v>
      </c>
      <c r="AX223" s="641" t="e">
        <f>IF(#REF!="zákl. přenesená",J223,0)</f>
        <v>#REF!</v>
      </c>
      <c r="AY223" s="641" t="e">
        <f>IF(#REF!="sníž. přenesená",J223,0)</f>
        <v>#REF!</v>
      </c>
      <c r="AZ223" s="641" t="e">
        <f>IF(#REF!="nulová",J223,0)</f>
        <v>#REF!</v>
      </c>
      <c r="BA223" s="626" t="s">
        <v>1636</v>
      </c>
      <c r="BB223" s="641">
        <f>ROUND(I223*H223,2)</f>
        <v>0</v>
      </c>
      <c r="BC223" s="626" t="s">
        <v>1647</v>
      </c>
      <c r="BD223" s="640" t="s">
        <v>3158</v>
      </c>
    </row>
    <row r="224" spans="1:56" s="634" customFormat="1" ht="22.9" customHeight="1">
      <c r="A224" s="671"/>
      <c r="B224" s="672"/>
      <c r="C224" s="671"/>
      <c r="D224" s="673" t="s">
        <v>1633</v>
      </c>
      <c r="E224" s="675" t="s">
        <v>3157</v>
      </c>
      <c r="F224" s="675" t="s">
        <v>3156</v>
      </c>
      <c r="G224" s="671"/>
      <c r="H224" s="671"/>
      <c r="J224" s="703">
        <f>BB224</f>
        <v>0</v>
      </c>
      <c r="K224" s="736"/>
      <c r="M224" s="636"/>
      <c r="AI224" s="635" t="s">
        <v>1636</v>
      </c>
      <c r="AK224" s="637" t="s">
        <v>1633</v>
      </c>
      <c r="AL224" s="637" t="s">
        <v>1641</v>
      </c>
      <c r="AP224" s="635" t="s">
        <v>1638</v>
      </c>
      <c r="BB224" s="638">
        <f>BB225</f>
        <v>0</v>
      </c>
    </row>
    <row r="225" spans="1:56" s="627" customFormat="1" ht="24" customHeight="1">
      <c r="A225" s="647"/>
      <c r="B225" s="665"/>
      <c r="C225" s="676">
        <v>103</v>
      </c>
      <c r="D225" s="676" t="s">
        <v>1642</v>
      </c>
      <c r="E225" s="677" t="s">
        <v>3155</v>
      </c>
      <c r="F225" s="678" t="s">
        <v>3154</v>
      </c>
      <c r="G225" s="679" t="s">
        <v>18</v>
      </c>
      <c r="H225" s="680">
        <v>8</v>
      </c>
      <c r="I225" s="68"/>
      <c r="J225" s="704">
        <f>ROUND(I225*H225,2)</f>
        <v>0</v>
      </c>
      <c r="K225" s="705" t="s">
        <v>3818</v>
      </c>
      <c r="M225" s="639" t="s">
        <v>2114</v>
      </c>
      <c r="AI225" s="640" t="s">
        <v>1647</v>
      </c>
      <c r="AK225" s="640" t="s">
        <v>1642</v>
      </c>
      <c r="AL225" s="640" t="s">
        <v>1636</v>
      </c>
      <c r="AP225" s="626" t="s">
        <v>1638</v>
      </c>
      <c r="AV225" s="641" t="e">
        <f>IF(#REF!="základní",J225,0)</f>
        <v>#REF!</v>
      </c>
      <c r="AW225" s="641" t="e">
        <f>IF(#REF!="snížená",J225,0)</f>
        <v>#REF!</v>
      </c>
      <c r="AX225" s="641" t="e">
        <f>IF(#REF!="zákl. přenesená",J225,0)</f>
        <v>#REF!</v>
      </c>
      <c r="AY225" s="641" t="e">
        <f>IF(#REF!="sníž. přenesená",J225,0)</f>
        <v>#REF!</v>
      </c>
      <c r="AZ225" s="641" t="e">
        <f>IF(#REF!="nulová",J225,0)</f>
        <v>#REF!</v>
      </c>
      <c r="BA225" s="626" t="s">
        <v>1636</v>
      </c>
      <c r="BB225" s="641">
        <f>ROUND(I225*H225,2)</f>
        <v>0</v>
      </c>
      <c r="BC225" s="626" t="s">
        <v>1647</v>
      </c>
      <c r="BD225" s="640" t="s">
        <v>3153</v>
      </c>
    </row>
    <row r="226" spans="1:56" s="634" customFormat="1" ht="22.9" customHeight="1">
      <c r="A226" s="671"/>
      <c r="B226" s="672"/>
      <c r="C226" s="671"/>
      <c r="D226" s="673" t="s">
        <v>1633</v>
      </c>
      <c r="E226" s="675" t="s">
        <v>2861</v>
      </c>
      <c r="F226" s="675" t="s">
        <v>2860</v>
      </c>
      <c r="G226" s="671"/>
      <c r="H226" s="671"/>
      <c r="J226" s="703">
        <f>BB226</f>
        <v>0</v>
      </c>
      <c r="K226" s="736"/>
      <c r="M226" s="636"/>
      <c r="AI226" s="635" t="s">
        <v>1636</v>
      </c>
      <c r="AK226" s="637" t="s">
        <v>1633</v>
      </c>
      <c r="AL226" s="637" t="s">
        <v>1641</v>
      </c>
      <c r="AP226" s="635" t="s">
        <v>1638</v>
      </c>
      <c r="BB226" s="638">
        <f>SUM(BB227:BB228)</f>
        <v>0</v>
      </c>
    </row>
    <row r="227" spans="1:56" s="627" customFormat="1" ht="16.5" customHeight="1">
      <c r="A227" s="647"/>
      <c r="B227" s="665"/>
      <c r="C227" s="676">
        <v>104</v>
      </c>
      <c r="D227" s="676" t="s">
        <v>1642</v>
      </c>
      <c r="E227" s="677" t="s">
        <v>2853</v>
      </c>
      <c r="F227" s="678" t="s">
        <v>2852</v>
      </c>
      <c r="G227" s="679" t="s">
        <v>16</v>
      </c>
      <c r="H227" s="680">
        <v>40</v>
      </c>
      <c r="I227" s="68"/>
      <c r="J227" s="704">
        <f>ROUND(I227*H227,2)</f>
        <v>0</v>
      </c>
      <c r="K227" s="705" t="s">
        <v>3818</v>
      </c>
      <c r="M227" s="639" t="s">
        <v>2114</v>
      </c>
      <c r="AI227" s="640" t="s">
        <v>2761</v>
      </c>
      <c r="AK227" s="640" t="s">
        <v>1642</v>
      </c>
      <c r="AL227" s="640" t="s">
        <v>1636</v>
      </c>
      <c r="AP227" s="626" t="s">
        <v>1638</v>
      </c>
      <c r="AV227" s="641" t="e">
        <f>IF(#REF!="základní",J227,0)</f>
        <v>#REF!</v>
      </c>
      <c r="AW227" s="641" t="e">
        <f>IF(#REF!="snížená",J227,0)</f>
        <v>#REF!</v>
      </c>
      <c r="AX227" s="641" t="e">
        <f>IF(#REF!="zákl. přenesená",J227,0)</f>
        <v>#REF!</v>
      </c>
      <c r="AY227" s="641" t="e">
        <f>IF(#REF!="sníž. přenesená",J227,0)</f>
        <v>#REF!</v>
      </c>
      <c r="AZ227" s="641" t="e">
        <f>IF(#REF!="nulová",J227,0)</f>
        <v>#REF!</v>
      </c>
      <c r="BA227" s="626" t="s">
        <v>1636</v>
      </c>
      <c r="BB227" s="641">
        <f>ROUND(I227*H227,2)</f>
        <v>0</v>
      </c>
      <c r="BC227" s="626" t="s">
        <v>2761</v>
      </c>
      <c r="BD227" s="640" t="s">
        <v>2859</v>
      </c>
    </row>
    <row r="228" spans="1:56" s="627" customFormat="1" ht="24" customHeight="1">
      <c r="A228" s="647"/>
      <c r="B228" s="665"/>
      <c r="C228" s="681">
        <v>105</v>
      </c>
      <c r="D228" s="681" t="s">
        <v>1653</v>
      </c>
      <c r="E228" s="682" t="s">
        <v>3152</v>
      </c>
      <c r="F228" s="683" t="s">
        <v>2857</v>
      </c>
      <c r="G228" s="684" t="s">
        <v>2848</v>
      </c>
      <c r="H228" s="685">
        <v>1</v>
      </c>
      <c r="I228" s="69"/>
      <c r="J228" s="706">
        <f>ROUND(I228*H228,2)</f>
        <v>0</v>
      </c>
      <c r="K228" s="737"/>
      <c r="L228" s="642"/>
      <c r="M228" s="643" t="s">
        <v>2114</v>
      </c>
      <c r="AI228" s="640" t="s">
        <v>1656</v>
      </c>
      <c r="AK228" s="640" t="s">
        <v>1653</v>
      </c>
      <c r="AL228" s="640" t="s">
        <v>1636</v>
      </c>
      <c r="AP228" s="626" t="s">
        <v>1638</v>
      </c>
      <c r="AV228" s="641" t="e">
        <f>IF(#REF!="základní",J228,0)</f>
        <v>#REF!</v>
      </c>
      <c r="AW228" s="641" t="e">
        <f>IF(#REF!="snížená",J228,0)</f>
        <v>#REF!</v>
      </c>
      <c r="AX228" s="641" t="e">
        <f>IF(#REF!="zákl. přenesená",J228,0)</f>
        <v>#REF!</v>
      </c>
      <c r="AY228" s="641" t="e">
        <f>IF(#REF!="sníž. přenesená",J228,0)</f>
        <v>#REF!</v>
      </c>
      <c r="AZ228" s="641" t="e">
        <f>IF(#REF!="nulová",J228,0)</f>
        <v>#REF!</v>
      </c>
      <c r="BA228" s="626" t="s">
        <v>1636</v>
      </c>
      <c r="BB228" s="641">
        <f>ROUND(I228*H228,2)</f>
        <v>0</v>
      </c>
      <c r="BC228" s="626" t="s">
        <v>1647</v>
      </c>
      <c r="BD228" s="640" t="s">
        <v>2856</v>
      </c>
    </row>
    <row r="229" spans="1:56" s="634" customFormat="1" ht="22.9" customHeight="1">
      <c r="A229" s="671"/>
      <c r="B229" s="672"/>
      <c r="C229" s="671"/>
      <c r="D229" s="673" t="s">
        <v>1633</v>
      </c>
      <c r="E229" s="675" t="s">
        <v>2855</v>
      </c>
      <c r="F229" s="675" t="s">
        <v>2854</v>
      </c>
      <c r="G229" s="671"/>
      <c r="H229" s="671"/>
      <c r="J229" s="703">
        <f>BB229</f>
        <v>0</v>
      </c>
      <c r="K229" s="736"/>
      <c r="M229" s="636"/>
      <c r="AI229" s="635" t="s">
        <v>1636</v>
      </c>
      <c r="AK229" s="637" t="s">
        <v>1633</v>
      </c>
      <c r="AL229" s="637" t="s">
        <v>1641</v>
      </c>
      <c r="AP229" s="635" t="s">
        <v>1638</v>
      </c>
      <c r="BB229" s="638">
        <f>SUM(BB230:BB231)</f>
        <v>0</v>
      </c>
    </row>
    <row r="230" spans="1:56" s="627" customFormat="1" ht="16.5" customHeight="1">
      <c r="A230" s="647"/>
      <c r="B230" s="665"/>
      <c r="C230" s="676">
        <v>106</v>
      </c>
      <c r="D230" s="676" t="s">
        <v>1642</v>
      </c>
      <c r="E230" s="677" t="s">
        <v>2853</v>
      </c>
      <c r="F230" s="678" t="s">
        <v>2852</v>
      </c>
      <c r="G230" s="679" t="s">
        <v>16</v>
      </c>
      <c r="H230" s="680">
        <v>26</v>
      </c>
      <c r="I230" s="68"/>
      <c r="J230" s="704">
        <f>ROUND(I230*H230,2)</f>
        <v>0</v>
      </c>
      <c r="K230" s="705" t="s">
        <v>3818</v>
      </c>
      <c r="M230" s="639" t="s">
        <v>2114</v>
      </c>
      <c r="AI230" s="640" t="s">
        <v>2761</v>
      </c>
      <c r="AK230" s="640" t="s">
        <v>1642</v>
      </c>
      <c r="AL230" s="640" t="s">
        <v>1636</v>
      </c>
      <c r="AP230" s="626" t="s">
        <v>1638</v>
      </c>
      <c r="AV230" s="641" t="e">
        <f>IF(#REF!="základní",J230,0)</f>
        <v>#REF!</v>
      </c>
      <c r="AW230" s="641" t="e">
        <f>IF(#REF!="snížená",J230,0)</f>
        <v>#REF!</v>
      </c>
      <c r="AX230" s="641" t="e">
        <f>IF(#REF!="zákl. přenesená",J230,0)</f>
        <v>#REF!</v>
      </c>
      <c r="AY230" s="641" t="e">
        <f>IF(#REF!="sníž. přenesená",J230,0)</f>
        <v>#REF!</v>
      </c>
      <c r="AZ230" s="641" t="e">
        <f>IF(#REF!="nulová",J230,0)</f>
        <v>#REF!</v>
      </c>
      <c r="BA230" s="626" t="s">
        <v>1636</v>
      </c>
      <c r="BB230" s="641">
        <f>ROUND(I230*H230,2)</f>
        <v>0</v>
      </c>
      <c r="BC230" s="626" t="s">
        <v>2761</v>
      </c>
      <c r="BD230" s="640" t="s">
        <v>2851</v>
      </c>
    </row>
    <row r="231" spans="1:56" s="627" customFormat="1" ht="24" customHeight="1">
      <c r="A231" s="647"/>
      <c r="B231" s="665"/>
      <c r="C231" s="681">
        <v>107</v>
      </c>
      <c r="D231" s="681" t="s">
        <v>1653</v>
      </c>
      <c r="E231" s="682" t="s">
        <v>3151</v>
      </c>
      <c r="F231" s="683" t="s">
        <v>2849</v>
      </c>
      <c r="G231" s="684" t="s">
        <v>2848</v>
      </c>
      <c r="H231" s="685">
        <v>1</v>
      </c>
      <c r="I231" s="69"/>
      <c r="J231" s="706">
        <f>ROUND(I231*H231,2)</f>
        <v>0</v>
      </c>
      <c r="K231" s="737"/>
      <c r="L231" s="642"/>
      <c r="M231" s="643" t="s">
        <v>2114</v>
      </c>
      <c r="AI231" s="640" t="s">
        <v>1656</v>
      </c>
      <c r="AK231" s="640" t="s">
        <v>1653</v>
      </c>
      <c r="AL231" s="640" t="s">
        <v>1636</v>
      </c>
      <c r="AP231" s="626" t="s">
        <v>1638</v>
      </c>
      <c r="AV231" s="641" t="e">
        <f>IF(#REF!="základní",J231,0)</f>
        <v>#REF!</v>
      </c>
      <c r="AW231" s="641" t="e">
        <f>IF(#REF!="snížená",J231,0)</f>
        <v>#REF!</v>
      </c>
      <c r="AX231" s="641" t="e">
        <f>IF(#REF!="zákl. přenesená",J231,0)</f>
        <v>#REF!</v>
      </c>
      <c r="AY231" s="641" t="e">
        <f>IF(#REF!="sníž. přenesená",J231,0)</f>
        <v>#REF!</v>
      </c>
      <c r="AZ231" s="641" t="e">
        <f>IF(#REF!="nulová",J231,0)</f>
        <v>#REF!</v>
      </c>
      <c r="BA231" s="626" t="s">
        <v>1636</v>
      </c>
      <c r="BB231" s="641">
        <f>ROUND(I231*H231,2)</f>
        <v>0</v>
      </c>
      <c r="BC231" s="626" t="s">
        <v>1647</v>
      </c>
      <c r="BD231" s="640" t="s">
        <v>2847</v>
      </c>
    </row>
    <row r="232" spans="1:56" s="634" customFormat="1" ht="22.9" customHeight="1">
      <c r="A232" s="671"/>
      <c r="B232" s="672"/>
      <c r="C232" s="671"/>
      <c r="D232" s="673" t="s">
        <v>1633</v>
      </c>
      <c r="E232" s="675" t="s">
        <v>3150</v>
      </c>
      <c r="F232" s="675" t="s">
        <v>3149</v>
      </c>
      <c r="G232" s="671"/>
      <c r="H232" s="671"/>
      <c r="J232" s="703">
        <f>BB232</f>
        <v>0</v>
      </c>
      <c r="K232" s="736"/>
      <c r="M232" s="636"/>
      <c r="AI232" s="635" t="s">
        <v>1636</v>
      </c>
      <c r="AK232" s="637" t="s">
        <v>1633</v>
      </c>
      <c r="AL232" s="637" t="s">
        <v>1641</v>
      </c>
      <c r="AP232" s="635" t="s">
        <v>1638</v>
      </c>
      <c r="BB232" s="638">
        <f>SUM(BB233:BB234)</f>
        <v>0</v>
      </c>
    </row>
    <row r="233" spans="1:56" s="627" customFormat="1" ht="24" customHeight="1">
      <c r="A233" s="647"/>
      <c r="B233" s="665"/>
      <c r="C233" s="676">
        <v>108</v>
      </c>
      <c r="D233" s="676" t="s">
        <v>1642</v>
      </c>
      <c r="E233" s="677" t="s">
        <v>3148</v>
      </c>
      <c r="F233" s="678" t="s">
        <v>3147</v>
      </c>
      <c r="G233" s="679" t="s">
        <v>18</v>
      </c>
      <c r="H233" s="680">
        <v>1</v>
      </c>
      <c r="I233" s="68"/>
      <c r="J233" s="704">
        <f>ROUND(I233*H233,2)</f>
        <v>0</v>
      </c>
      <c r="K233" s="705" t="s">
        <v>3818</v>
      </c>
      <c r="M233" s="639" t="s">
        <v>2114</v>
      </c>
      <c r="AI233" s="640" t="s">
        <v>1647</v>
      </c>
      <c r="AK233" s="640" t="s">
        <v>1642</v>
      </c>
      <c r="AL233" s="640" t="s">
        <v>1636</v>
      </c>
      <c r="AP233" s="626" t="s">
        <v>1638</v>
      </c>
      <c r="AV233" s="641" t="e">
        <f>IF(#REF!="základní",J233,0)</f>
        <v>#REF!</v>
      </c>
      <c r="AW233" s="641" t="e">
        <f>IF(#REF!="snížená",J233,0)</f>
        <v>#REF!</v>
      </c>
      <c r="AX233" s="641" t="e">
        <f>IF(#REF!="zákl. přenesená",J233,0)</f>
        <v>#REF!</v>
      </c>
      <c r="AY233" s="641" t="e">
        <f>IF(#REF!="sníž. přenesená",J233,0)</f>
        <v>#REF!</v>
      </c>
      <c r="AZ233" s="641" t="e">
        <f>IF(#REF!="nulová",J233,0)</f>
        <v>#REF!</v>
      </c>
      <c r="BA233" s="626" t="s">
        <v>1636</v>
      </c>
      <c r="BB233" s="641">
        <f>ROUND(I233*H233,2)</f>
        <v>0</v>
      </c>
      <c r="BC233" s="626" t="s">
        <v>1647</v>
      </c>
      <c r="BD233" s="640" t="s">
        <v>3146</v>
      </c>
    </row>
    <row r="234" spans="1:56" s="627" customFormat="1" ht="24" customHeight="1">
      <c r="A234" s="647"/>
      <c r="B234" s="665"/>
      <c r="C234" s="676">
        <v>109</v>
      </c>
      <c r="D234" s="676" t="s">
        <v>1642</v>
      </c>
      <c r="E234" s="677" t="s">
        <v>3145</v>
      </c>
      <c r="F234" s="678" t="s">
        <v>3144</v>
      </c>
      <c r="G234" s="679" t="s">
        <v>18</v>
      </c>
      <c r="H234" s="680">
        <v>5</v>
      </c>
      <c r="I234" s="68"/>
      <c r="J234" s="704">
        <f>ROUND(I234*H234,2)</f>
        <v>0</v>
      </c>
      <c r="K234" s="705" t="s">
        <v>3818</v>
      </c>
      <c r="M234" s="639" t="s">
        <v>2114</v>
      </c>
      <c r="AI234" s="640" t="s">
        <v>1647</v>
      </c>
      <c r="AK234" s="640" t="s">
        <v>1642</v>
      </c>
      <c r="AL234" s="640" t="s">
        <v>1636</v>
      </c>
      <c r="AP234" s="626" t="s">
        <v>1638</v>
      </c>
      <c r="AV234" s="641" t="e">
        <f>IF(#REF!="základní",J234,0)</f>
        <v>#REF!</v>
      </c>
      <c r="AW234" s="641" t="e">
        <f>IF(#REF!="snížená",J234,0)</f>
        <v>#REF!</v>
      </c>
      <c r="AX234" s="641" t="e">
        <f>IF(#REF!="zákl. přenesená",J234,0)</f>
        <v>#REF!</v>
      </c>
      <c r="AY234" s="641" t="e">
        <f>IF(#REF!="sníž. přenesená",J234,0)</f>
        <v>#REF!</v>
      </c>
      <c r="AZ234" s="641" t="e">
        <f>IF(#REF!="nulová",J234,0)</f>
        <v>#REF!</v>
      </c>
      <c r="BA234" s="626" t="s">
        <v>1636</v>
      </c>
      <c r="BB234" s="641">
        <f>ROUND(I234*H234,2)</f>
        <v>0</v>
      </c>
      <c r="BC234" s="626" t="s">
        <v>1647</v>
      </c>
      <c r="BD234" s="640" t="s">
        <v>3143</v>
      </c>
    </row>
    <row r="235" spans="1:56" s="634" customFormat="1" ht="22.9" customHeight="1">
      <c r="A235" s="671"/>
      <c r="B235" s="672"/>
      <c r="C235" s="671"/>
      <c r="D235" s="673" t="s">
        <v>1633</v>
      </c>
      <c r="E235" s="675" t="s">
        <v>3142</v>
      </c>
      <c r="F235" s="675" t="s">
        <v>3141</v>
      </c>
      <c r="G235" s="671"/>
      <c r="H235" s="671"/>
      <c r="J235" s="703">
        <f>BB235</f>
        <v>0</v>
      </c>
      <c r="K235" s="736"/>
      <c r="M235" s="636"/>
      <c r="AI235" s="635" t="s">
        <v>2031</v>
      </c>
      <c r="AK235" s="637" t="s">
        <v>1633</v>
      </c>
      <c r="AL235" s="637" t="s">
        <v>1641</v>
      </c>
      <c r="AP235" s="635" t="s">
        <v>1638</v>
      </c>
      <c r="BB235" s="638">
        <f>SUM(BB236:BB255)</f>
        <v>0</v>
      </c>
    </row>
    <row r="236" spans="1:56" s="627" customFormat="1" ht="16.5" customHeight="1">
      <c r="A236" s="647"/>
      <c r="B236" s="665"/>
      <c r="C236" s="676">
        <v>110</v>
      </c>
      <c r="D236" s="676" t="s">
        <v>1642</v>
      </c>
      <c r="E236" s="677" t="s">
        <v>2853</v>
      </c>
      <c r="F236" s="678" t="s">
        <v>2852</v>
      </c>
      <c r="G236" s="679" t="s">
        <v>16</v>
      </c>
      <c r="H236" s="680">
        <v>60</v>
      </c>
      <c r="I236" s="68"/>
      <c r="J236" s="704">
        <f t="shared" ref="J236:J255" si="0">ROUND(I236*H236,2)</f>
        <v>0</v>
      </c>
      <c r="K236" s="705" t="s">
        <v>3818</v>
      </c>
      <c r="M236" s="639" t="s">
        <v>2114</v>
      </c>
      <c r="AI236" s="640" t="s">
        <v>2761</v>
      </c>
      <c r="AK236" s="640" t="s">
        <v>1642</v>
      </c>
      <c r="AL236" s="640" t="s">
        <v>1636</v>
      </c>
      <c r="AP236" s="626" t="s">
        <v>1638</v>
      </c>
      <c r="AV236" s="641" t="e">
        <f>IF(#REF!="základní",J236,0)</f>
        <v>#REF!</v>
      </c>
      <c r="AW236" s="641" t="e">
        <f>IF(#REF!="snížená",J236,0)</f>
        <v>#REF!</v>
      </c>
      <c r="AX236" s="641" t="e">
        <f>IF(#REF!="zákl. přenesená",J236,0)</f>
        <v>#REF!</v>
      </c>
      <c r="AY236" s="641" t="e">
        <f>IF(#REF!="sníž. přenesená",J236,0)</f>
        <v>#REF!</v>
      </c>
      <c r="AZ236" s="641" t="e">
        <f>IF(#REF!="nulová",J236,0)</f>
        <v>#REF!</v>
      </c>
      <c r="BA236" s="626" t="s">
        <v>1636</v>
      </c>
      <c r="BB236" s="641">
        <f t="shared" ref="BB236:BB255" si="1">ROUND(I236*H236,2)</f>
        <v>0</v>
      </c>
      <c r="BC236" s="626" t="s">
        <v>2761</v>
      </c>
      <c r="BD236" s="640" t="s">
        <v>3140</v>
      </c>
    </row>
    <row r="237" spans="1:56" s="627" customFormat="1" ht="24" customHeight="1">
      <c r="A237" s="647"/>
      <c r="B237" s="665"/>
      <c r="C237" s="676">
        <v>111</v>
      </c>
      <c r="D237" s="676" t="s">
        <v>1642</v>
      </c>
      <c r="E237" s="677" t="s">
        <v>3139</v>
      </c>
      <c r="F237" s="678" t="s">
        <v>3138</v>
      </c>
      <c r="G237" s="679" t="s">
        <v>18</v>
      </c>
      <c r="H237" s="680">
        <v>1</v>
      </c>
      <c r="I237" s="68"/>
      <c r="J237" s="704">
        <f t="shared" si="0"/>
        <v>0</v>
      </c>
      <c r="K237" s="705" t="s">
        <v>3818</v>
      </c>
      <c r="M237" s="639" t="s">
        <v>2114</v>
      </c>
      <c r="AI237" s="640" t="s">
        <v>1647</v>
      </c>
      <c r="AK237" s="640" t="s">
        <v>1642</v>
      </c>
      <c r="AL237" s="640" t="s">
        <v>1636</v>
      </c>
      <c r="AP237" s="626" t="s">
        <v>1638</v>
      </c>
      <c r="AV237" s="641" t="e">
        <f>IF(#REF!="základní",J237,0)</f>
        <v>#REF!</v>
      </c>
      <c r="AW237" s="641" t="e">
        <f>IF(#REF!="snížená",J237,0)</f>
        <v>#REF!</v>
      </c>
      <c r="AX237" s="641" t="e">
        <f>IF(#REF!="zákl. přenesená",J237,0)</f>
        <v>#REF!</v>
      </c>
      <c r="AY237" s="641" t="e">
        <f>IF(#REF!="sníž. přenesená",J237,0)</f>
        <v>#REF!</v>
      </c>
      <c r="AZ237" s="641" t="e">
        <f>IF(#REF!="nulová",J237,0)</f>
        <v>#REF!</v>
      </c>
      <c r="BA237" s="626" t="s">
        <v>1636</v>
      </c>
      <c r="BB237" s="641">
        <f t="shared" si="1"/>
        <v>0</v>
      </c>
      <c r="BC237" s="626" t="s">
        <v>1647</v>
      </c>
      <c r="BD237" s="640" t="s">
        <v>3137</v>
      </c>
    </row>
    <row r="238" spans="1:56" s="627" customFormat="1" ht="36" customHeight="1">
      <c r="A238" s="647"/>
      <c r="B238" s="665"/>
      <c r="C238" s="681">
        <v>112</v>
      </c>
      <c r="D238" s="681" t="s">
        <v>1653</v>
      </c>
      <c r="E238" s="682" t="s">
        <v>3136</v>
      </c>
      <c r="F238" s="683" t="s">
        <v>3135</v>
      </c>
      <c r="G238" s="684" t="s">
        <v>2881</v>
      </c>
      <c r="H238" s="685">
        <v>1</v>
      </c>
      <c r="I238" s="69"/>
      <c r="J238" s="706">
        <f t="shared" si="0"/>
        <v>0</v>
      </c>
      <c r="K238" s="705" t="s">
        <v>3818</v>
      </c>
      <c r="L238" s="642"/>
      <c r="M238" s="643" t="s">
        <v>2114</v>
      </c>
      <c r="AI238" s="640" t="s">
        <v>1656</v>
      </c>
      <c r="AK238" s="640" t="s">
        <v>1653</v>
      </c>
      <c r="AL238" s="640" t="s">
        <v>1636</v>
      </c>
      <c r="AP238" s="626" t="s">
        <v>1638</v>
      </c>
      <c r="AV238" s="641" t="e">
        <f>IF(#REF!="základní",J238,0)</f>
        <v>#REF!</v>
      </c>
      <c r="AW238" s="641" t="e">
        <f>IF(#REF!="snížená",J238,0)</f>
        <v>#REF!</v>
      </c>
      <c r="AX238" s="641" t="e">
        <f>IF(#REF!="zákl. přenesená",J238,0)</f>
        <v>#REF!</v>
      </c>
      <c r="AY238" s="641" t="e">
        <f>IF(#REF!="sníž. přenesená",J238,0)</f>
        <v>#REF!</v>
      </c>
      <c r="AZ238" s="641" t="e">
        <f>IF(#REF!="nulová",J238,0)</f>
        <v>#REF!</v>
      </c>
      <c r="BA238" s="626" t="s">
        <v>1636</v>
      </c>
      <c r="BB238" s="641">
        <f t="shared" si="1"/>
        <v>0</v>
      </c>
      <c r="BC238" s="626" t="s">
        <v>1647</v>
      </c>
      <c r="BD238" s="640" t="s">
        <v>3134</v>
      </c>
    </row>
    <row r="239" spans="1:56" s="627" customFormat="1" ht="24" customHeight="1">
      <c r="A239" s="647"/>
      <c r="B239" s="665"/>
      <c r="C239" s="681">
        <v>113</v>
      </c>
      <c r="D239" s="681" t="s">
        <v>1653</v>
      </c>
      <c r="E239" s="682" t="s">
        <v>3133</v>
      </c>
      <c r="F239" s="683" t="s">
        <v>3079</v>
      </c>
      <c r="G239" s="684" t="s">
        <v>2881</v>
      </c>
      <c r="H239" s="685">
        <v>1</v>
      </c>
      <c r="I239" s="69"/>
      <c r="J239" s="706">
        <f t="shared" si="0"/>
        <v>0</v>
      </c>
      <c r="K239" s="705" t="s">
        <v>3818</v>
      </c>
      <c r="L239" s="642"/>
      <c r="M239" s="643" t="s">
        <v>2114</v>
      </c>
      <c r="AI239" s="640" t="s">
        <v>1656</v>
      </c>
      <c r="AK239" s="640" t="s">
        <v>1653</v>
      </c>
      <c r="AL239" s="640" t="s">
        <v>1636</v>
      </c>
      <c r="AP239" s="626" t="s">
        <v>1638</v>
      </c>
      <c r="AV239" s="641" t="e">
        <f>IF(#REF!="základní",J239,0)</f>
        <v>#REF!</v>
      </c>
      <c r="AW239" s="641" t="e">
        <f>IF(#REF!="snížená",J239,0)</f>
        <v>#REF!</v>
      </c>
      <c r="AX239" s="641" t="e">
        <f>IF(#REF!="zákl. přenesená",J239,0)</f>
        <v>#REF!</v>
      </c>
      <c r="AY239" s="641" t="e">
        <f>IF(#REF!="sníž. přenesená",J239,0)</f>
        <v>#REF!</v>
      </c>
      <c r="AZ239" s="641" t="e">
        <f>IF(#REF!="nulová",J239,0)</f>
        <v>#REF!</v>
      </c>
      <c r="BA239" s="626" t="s">
        <v>1636</v>
      </c>
      <c r="BB239" s="641">
        <f t="shared" si="1"/>
        <v>0</v>
      </c>
      <c r="BC239" s="626" t="s">
        <v>1647</v>
      </c>
      <c r="BD239" s="640" t="s">
        <v>3132</v>
      </c>
    </row>
    <row r="240" spans="1:56" s="627" customFormat="1" ht="16.5" customHeight="1">
      <c r="A240" s="647"/>
      <c r="B240" s="665"/>
      <c r="C240" s="681">
        <v>114</v>
      </c>
      <c r="D240" s="681" t="s">
        <v>1653</v>
      </c>
      <c r="E240" s="682" t="s">
        <v>3131</v>
      </c>
      <c r="F240" s="683" t="s">
        <v>3130</v>
      </c>
      <c r="G240" s="684" t="s">
        <v>2881</v>
      </c>
      <c r="H240" s="685">
        <v>1</v>
      </c>
      <c r="I240" s="69"/>
      <c r="J240" s="706">
        <f t="shared" si="0"/>
        <v>0</v>
      </c>
      <c r="K240" s="705" t="s">
        <v>3818</v>
      </c>
      <c r="L240" s="642"/>
      <c r="M240" s="643" t="s">
        <v>2114</v>
      </c>
      <c r="AI240" s="640" t="s">
        <v>1656</v>
      </c>
      <c r="AK240" s="640" t="s">
        <v>1653</v>
      </c>
      <c r="AL240" s="640" t="s">
        <v>1636</v>
      </c>
      <c r="AP240" s="626" t="s">
        <v>1638</v>
      </c>
      <c r="AV240" s="641" t="e">
        <f>IF(#REF!="základní",J240,0)</f>
        <v>#REF!</v>
      </c>
      <c r="AW240" s="641" t="e">
        <f>IF(#REF!="snížená",J240,0)</f>
        <v>#REF!</v>
      </c>
      <c r="AX240" s="641" t="e">
        <f>IF(#REF!="zákl. přenesená",J240,0)</f>
        <v>#REF!</v>
      </c>
      <c r="AY240" s="641" t="e">
        <f>IF(#REF!="sníž. přenesená",J240,0)</f>
        <v>#REF!</v>
      </c>
      <c r="AZ240" s="641" t="e">
        <f>IF(#REF!="nulová",J240,0)</f>
        <v>#REF!</v>
      </c>
      <c r="BA240" s="626" t="s">
        <v>1636</v>
      </c>
      <c r="BB240" s="641">
        <f t="shared" si="1"/>
        <v>0</v>
      </c>
      <c r="BC240" s="626" t="s">
        <v>1647</v>
      </c>
      <c r="BD240" s="640" t="s">
        <v>3129</v>
      </c>
    </row>
    <row r="241" spans="1:56" s="627" customFormat="1" ht="24" customHeight="1">
      <c r="A241" s="647"/>
      <c r="B241" s="665"/>
      <c r="C241" s="681">
        <v>115</v>
      </c>
      <c r="D241" s="681" t="s">
        <v>1653</v>
      </c>
      <c r="E241" s="682" t="s">
        <v>3128</v>
      </c>
      <c r="F241" s="683" t="s">
        <v>3127</v>
      </c>
      <c r="G241" s="684" t="s">
        <v>2881</v>
      </c>
      <c r="H241" s="685">
        <v>1</v>
      </c>
      <c r="I241" s="69"/>
      <c r="J241" s="706">
        <f t="shared" si="0"/>
        <v>0</v>
      </c>
      <c r="K241" s="705" t="s">
        <v>3818</v>
      </c>
      <c r="L241" s="642"/>
      <c r="M241" s="643" t="s">
        <v>2114</v>
      </c>
      <c r="AI241" s="640" t="s">
        <v>1656</v>
      </c>
      <c r="AK241" s="640" t="s">
        <v>1653</v>
      </c>
      <c r="AL241" s="640" t="s">
        <v>1636</v>
      </c>
      <c r="AP241" s="626" t="s">
        <v>1638</v>
      </c>
      <c r="AV241" s="641" t="e">
        <f>IF(#REF!="základní",J241,0)</f>
        <v>#REF!</v>
      </c>
      <c r="AW241" s="641" t="e">
        <f>IF(#REF!="snížená",J241,0)</f>
        <v>#REF!</v>
      </c>
      <c r="AX241" s="641" t="e">
        <f>IF(#REF!="zákl. přenesená",J241,0)</f>
        <v>#REF!</v>
      </c>
      <c r="AY241" s="641" t="e">
        <f>IF(#REF!="sníž. přenesená",J241,0)</f>
        <v>#REF!</v>
      </c>
      <c r="AZ241" s="641" t="e">
        <f>IF(#REF!="nulová",J241,0)</f>
        <v>#REF!</v>
      </c>
      <c r="BA241" s="626" t="s">
        <v>1636</v>
      </c>
      <c r="BB241" s="641">
        <f t="shared" si="1"/>
        <v>0</v>
      </c>
      <c r="BC241" s="626" t="s">
        <v>1647</v>
      </c>
      <c r="BD241" s="640" t="s">
        <v>3126</v>
      </c>
    </row>
    <row r="242" spans="1:56" s="627" customFormat="1" ht="36" customHeight="1">
      <c r="A242" s="647"/>
      <c r="B242" s="665"/>
      <c r="C242" s="681">
        <v>116</v>
      </c>
      <c r="D242" s="681" t="s">
        <v>1653</v>
      </c>
      <c r="E242" s="682" t="s">
        <v>3125</v>
      </c>
      <c r="F242" s="683" t="s">
        <v>3124</v>
      </c>
      <c r="G242" s="684" t="s">
        <v>2881</v>
      </c>
      <c r="H242" s="685">
        <v>1</v>
      </c>
      <c r="I242" s="69"/>
      <c r="J242" s="706">
        <f t="shared" si="0"/>
        <v>0</v>
      </c>
      <c r="K242" s="705" t="s">
        <v>3818</v>
      </c>
      <c r="L242" s="642"/>
      <c r="M242" s="643" t="s">
        <v>2114</v>
      </c>
      <c r="AI242" s="640" t="s">
        <v>1656</v>
      </c>
      <c r="AK242" s="640" t="s">
        <v>1653</v>
      </c>
      <c r="AL242" s="640" t="s">
        <v>1636</v>
      </c>
      <c r="AP242" s="626" t="s">
        <v>1638</v>
      </c>
      <c r="AV242" s="641" t="e">
        <f>IF(#REF!="základní",J242,0)</f>
        <v>#REF!</v>
      </c>
      <c r="AW242" s="641" t="e">
        <f>IF(#REF!="snížená",J242,0)</f>
        <v>#REF!</v>
      </c>
      <c r="AX242" s="641" t="e">
        <f>IF(#REF!="zákl. přenesená",J242,0)</f>
        <v>#REF!</v>
      </c>
      <c r="AY242" s="641" t="e">
        <f>IF(#REF!="sníž. přenesená",J242,0)</f>
        <v>#REF!</v>
      </c>
      <c r="AZ242" s="641" t="e">
        <f>IF(#REF!="nulová",J242,0)</f>
        <v>#REF!</v>
      </c>
      <c r="BA242" s="626" t="s">
        <v>1636</v>
      </c>
      <c r="BB242" s="641">
        <f t="shared" si="1"/>
        <v>0</v>
      </c>
      <c r="BC242" s="626" t="s">
        <v>1647</v>
      </c>
      <c r="BD242" s="640" t="s">
        <v>3123</v>
      </c>
    </row>
    <row r="243" spans="1:56" s="627" customFormat="1" ht="24" customHeight="1">
      <c r="A243" s="647"/>
      <c r="B243" s="665"/>
      <c r="C243" s="681">
        <v>117</v>
      </c>
      <c r="D243" s="681" t="s">
        <v>1653</v>
      </c>
      <c r="E243" s="682" t="s">
        <v>3122</v>
      </c>
      <c r="F243" s="683" t="s">
        <v>3121</v>
      </c>
      <c r="G243" s="684" t="s">
        <v>2881</v>
      </c>
      <c r="H243" s="685">
        <v>1</v>
      </c>
      <c r="I243" s="69"/>
      <c r="J243" s="706">
        <f t="shared" si="0"/>
        <v>0</v>
      </c>
      <c r="K243" s="705" t="s">
        <v>3818</v>
      </c>
      <c r="L243" s="642"/>
      <c r="M243" s="643" t="s">
        <v>2114</v>
      </c>
      <c r="AI243" s="640" t="s">
        <v>1656</v>
      </c>
      <c r="AK243" s="640" t="s">
        <v>1653</v>
      </c>
      <c r="AL243" s="640" t="s">
        <v>1636</v>
      </c>
      <c r="AP243" s="626" t="s">
        <v>1638</v>
      </c>
      <c r="AV243" s="641" t="e">
        <f>IF(#REF!="základní",J243,0)</f>
        <v>#REF!</v>
      </c>
      <c r="AW243" s="641" t="e">
        <f>IF(#REF!="snížená",J243,0)</f>
        <v>#REF!</v>
      </c>
      <c r="AX243" s="641" t="e">
        <f>IF(#REF!="zákl. přenesená",J243,0)</f>
        <v>#REF!</v>
      </c>
      <c r="AY243" s="641" t="e">
        <f>IF(#REF!="sníž. přenesená",J243,0)</f>
        <v>#REF!</v>
      </c>
      <c r="AZ243" s="641" t="e">
        <f>IF(#REF!="nulová",J243,0)</f>
        <v>#REF!</v>
      </c>
      <c r="BA243" s="626" t="s">
        <v>1636</v>
      </c>
      <c r="BB243" s="641">
        <f t="shared" si="1"/>
        <v>0</v>
      </c>
      <c r="BC243" s="626" t="s">
        <v>1647</v>
      </c>
      <c r="BD243" s="640" t="s">
        <v>3120</v>
      </c>
    </row>
    <row r="244" spans="1:56" s="627" customFormat="1" ht="24" customHeight="1">
      <c r="A244" s="647"/>
      <c r="B244" s="665"/>
      <c r="C244" s="681">
        <v>118</v>
      </c>
      <c r="D244" s="681" t="s">
        <v>1653</v>
      </c>
      <c r="E244" s="682" t="s">
        <v>3119</v>
      </c>
      <c r="F244" s="683" t="s">
        <v>3118</v>
      </c>
      <c r="G244" s="684" t="s">
        <v>2881</v>
      </c>
      <c r="H244" s="685">
        <v>1</v>
      </c>
      <c r="I244" s="69"/>
      <c r="J244" s="706">
        <f t="shared" si="0"/>
        <v>0</v>
      </c>
      <c r="K244" s="705" t="s">
        <v>3818</v>
      </c>
      <c r="L244" s="642"/>
      <c r="M244" s="643" t="s">
        <v>2114</v>
      </c>
      <c r="AI244" s="640" t="s">
        <v>1656</v>
      </c>
      <c r="AK244" s="640" t="s">
        <v>1653</v>
      </c>
      <c r="AL244" s="640" t="s">
        <v>1636</v>
      </c>
      <c r="AP244" s="626" t="s">
        <v>1638</v>
      </c>
      <c r="AV244" s="641" t="e">
        <f>IF(#REF!="základní",J244,0)</f>
        <v>#REF!</v>
      </c>
      <c r="AW244" s="641" t="e">
        <f>IF(#REF!="snížená",J244,0)</f>
        <v>#REF!</v>
      </c>
      <c r="AX244" s="641" t="e">
        <f>IF(#REF!="zákl. přenesená",J244,0)</f>
        <v>#REF!</v>
      </c>
      <c r="AY244" s="641" t="e">
        <f>IF(#REF!="sníž. přenesená",J244,0)</f>
        <v>#REF!</v>
      </c>
      <c r="AZ244" s="641" t="e">
        <f>IF(#REF!="nulová",J244,0)</f>
        <v>#REF!</v>
      </c>
      <c r="BA244" s="626" t="s">
        <v>1636</v>
      </c>
      <c r="BB244" s="641">
        <f t="shared" si="1"/>
        <v>0</v>
      </c>
      <c r="BC244" s="626" t="s">
        <v>1647</v>
      </c>
      <c r="BD244" s="640" t="s">
        <v>3117</v>
      </c>
    </row>
    <row r="245" spans="1:56" s="627" customFormat="1" ht="24" customHeight="1">
      <c r="A245" s="647"/>
      <c r="B245" s="665"/>
      <c r="C245" s="681">
        <v>119</v>
      </c>
      <c r="D245" s="681" t="s">
        <v>1653</v>
      </c>
      <c r="E245" s="682" t="s">
        <v>3116</v>
      </c>
      <c r="F245" s="683" t="s">
        <v>3115</v>
      </c>
      <c r="G245" s="684" t="s">
        <v>2881</v>
      </c>
      <c r="H245" s="685">
        <v>22</v>
      </c>
      <c r="I245" s="69"/>
      <c r="J245" s="706">
        <f t="shared" si="0"/>
        <v>0</v>
      </c>
      <c r="K245" s="705" t="s">
        <v>3818</v>
      </c>
      <c r="L245" s="642"/>
      <c r="M245" s="643" t="s">
        <v>2114</v>
      </c>
      <c r="AI245" s="640" t="s">
        <v>1656</v>
      </c>
      <c r="AK245" s="640" t="s">
        <v>1653</v>
      </c>
      <c r="AL245" s="640" t="s">
        <v>1636</v>
      </c>
      <c r="AP245" s="626" t="s">
        <v>1638</v>
      </c>
      <c r="AV245" s="641" t="e">
        <f>IF(#REF!="základní",J245,0)</f>
        <v>#REF!</v>
      </c>
      <c r="AW245" s="641" t="e">
        <f>IF(#REF!="snížená",J245,0)</f>
        <v>#REF!</v>
      </c>
      <c r="AX245" s="641" t="e">
        <f>IF(#REF!="zákl. přenesená",J245,0)</f>
        <v>#REF!</v>
      </c>
      <c r="AY245" s="641" t="e">
        <f>IF(#REF!="sníž. přenesená",J245,0)</f>
        <v>#REF!</v>
      </c>
      <c r="AZ245" s="641" t="e">
        <f>IF(#REF!="nulová",J245,0)</f>
        <v>#REF!</v>
      </c>
      <c r="BA245" s="626" t="s">
        <v>1636</v>
      </c>
      <c r="BB245" s="641">
        <f t="shared" si="1"/>
        <v>0</v>
      </c>
      <c r="BC245" s="626" t="s">
        <v>1647</v>
      </c>
      <c r="BD245" s="640" t="s">
        <v>3114</v>
      </c>
    </row>
    <row r="246" spans="1:56" s="627" customFormat="1" ht="24" customHeight="1">
      <c r="A246" s="647"/>
      <c r="B246" s="665"/>
      <c r="C246" s="681">
        <v>120</v>
      </c>
      <c r="D246" s="681" t="s">
        <v>1653</v>
      </c>
      <c r="E246" s="682" t="s">
        <v>3113</v>
      </c>
      <c r="F246" s="683" t="s">
        <v>3112</v>
      </c>
      <c r="G246" s="684" t="s">
        <v>2881</v>
      </c>
      <c r="H246" s="685">
        <v>1</v>
      </c>
      <c r="I246" s="69"/>
      <c r="J246" s="706">
        <f t="shared" si="0"/>
        <v>0</v>
      </c>
      <c r="K246" s="705" t="s">
        <v>3818</v>
      </c>
      <c r="L246" s="642"/>
      <c r="M246" s="643" t="s">
        <v>2114</v>
      </c>
      <c r="AI246" s="640" t="s">
        <v>1656</v>
      </c>
      <c r="AK246" s="640" t="s">
        <v>1653</v>
      </c>
      <c r="AL246" s="640" t="s">
        <v>1636</v>
      </c>
      <c r="AP246" s="626" t="s">
        <v>1638</v>
      </c>
      <c r="AV246" s="641" t="e">
        <f>IF(#REF!="základní",J246,0)</f>
        <v>#REF!</v>
      </c>
      <c r="AW246" s="641" t="e">
        <f>IF(#REF!="snížená",J246,0)</f>
        <v>#REF!</v>
      </c>
      <c r="AX246" s="641" t="e">
        <f>IF(#REF!="zákl. přenesená",J246,0)</f>
        <v>#REF!</v>
      </c>
      <c r="AY246" s="641" t="e">
        <f>IF(#REF!="sníž. přenesená",J246,0)</f>
        <v>#REF!</v>
      </c>
      <c r="AZ246" s="641" t="e">
        <f>IF(#REF!="nulová",J246,0)</f>
        <v>#REF!</v>
      </c>
      <c r="BA246" s="626" t="s">
        <v>1636</v>
      </c>
      <c r="BB246" s="641">
        <f t="shared" si="1"/>
        <v>0</v>
      </c>
      <c r="BC246" s="626" t="s">
        <v>1647</v>
      </c>
      <c r="BD246" s="640" t="s">
        <v>3111</v>
      </c>
    </row>
    <row r="247" spans="1:56" s="627" customFormat="1" ht="36" customHeight="1">
      <c r="A247" s="647"/>
      <c r="B247" s="665"/>
      <c r="C247" s="681">
        <v>121</v>
      </c>
      <c r="D247" s="681" t="s">
        <v>1653</v>
      </c>
      <c r="E247" s="682" t="s">
        <v>3110</v>
      </c>
      <c r="F247" s="683" t="s">
        <v>3109</v>
      </c>
      <c r="G247" s="684" t="s">
        <v>2881</v>
      </c>
      <c r="H247" s="685">
        <v>1</v>
      </c>
      <c r="I247" s="69"/>
      <c r="J247" s="706">
        <f t="shared" si="0"/>
        <v>0</v>
      </c>
      <c r="K247" s="705" t="s">
        <v>3818</v>
      </c>
      <c r="L247" s="642"/>
      <c r="M247" s="643" t="s">
        <v>2114</v>
      </c>
      <c r="AI247" s="640" t="s">
        <v>1656</v>
      </c>
      <c r="AK247" s="640" t="s">
        <v>1653</v>
      </c>
      <c r="AL247" s="640" t="s">
        <v>1636</v>
      </c>
      <c r="AP247" s="626" t="s">
        <v>1638</v>
      </c>
      <c r="AV247" s="641" t="e">
        <f>IF(#REF!="základní",J247,0)</f>
        <v>#REF!</v>
      </c>
      <c r="AW247" s="641" t="e">
        <f>IF(#REF!="snížená",J247,0)</f>
        <v>#REF!</v>
      </c>
      <c r="AX247" s="641" t="e">
        <f>IF(#REF!="zákl. přenesená",J247,0)</f>
        <v>#REF!</v>
      </c>
      <c r="AY247" s="641" t="e">
        <f>IF(#REF!="sníž. přenesená",J247,0)</f>
        <v>#REF!</v>
      </c>
      <c r="AZ247" s="641" t="e">
        <f>IF(#REF!="nulová",J247,0)</f>
        <v>#REF!</v>
      </c>
      <c r="BA247" s="626" t="s">
        <v>1636</v>
      </c>
      <c r="BB247" s="641">
        <f t="shared" si="1"/>
        <v>0</v>
      </c>
      <c r="BC247" s="626" t="s">
        <v>1647</v>
      </c>
      <c r="BD247" s="640" t="s">
        <v>3108</v>
      </c>
    </row>
    <row r="248" spans="1:56" s="627" customFormat="1" ht="36" customHeight="1">
      <c r="A248" s="647"/>
      <c r="B248" s="665"/>
      <c r="C248" s="681">
        <v>122</v>
      </c>
      <c r="D248" s="681" t="s">
        <v>1653</v>
      </c>
      <c r="E248" s="682" t="s">
        <v>3107</v>
      </c>
      <c r="F248" s="683" t="s">
        <v>3106</v>
      </c>
      <c r="G248" s="684" t="s">
        <v>2881</v>
      </c>
      <c r="H248" s="685">
        <v>9</v>
      </c>
      <c r="I248" s="69"/>
      <c r="J248" s="706">
        <f t="shared" si="0"/>
        <v>0</v>
      </c>
      <c r="K248" s="705" t="s">
        <v>3818</v>
      </c>
      <c r="L248" s="642"/>
      <c r="M248" s="643" t="s">
        <v>2114</v>
      </c>
      <c r="AI248" s="640" t="s">
        <v>1656</v>
      </c>
      <c r="AK248" s="640" t="s">
        <v>1653</v>
      </c>
      <c r="AL248" s="640" t="s">
        <v>1636</v>
      </c>
      <c r="AP248" s="626" t="s">
        <v>1638</v>
      </c>
      <c r="AV248" s="641" t="e">
        <f>IF(#REF!="základní",J248,0)</f>
        <v>#REF!</v>
      </c>
      <c r="AW248" s="641" t="e">
        <f>IF(#REF!="snížená",J248,0)</f>
        <v>#REF!</v>
      </c>
      <c r="AX248" s="641" t="e">
        <f>IF(#REF!="zákl. přenesená",J248,0)</f>
        <v>#REF!</v>
      </c>
      <c r="AY248" s="641" t="e">
        <f>IF(#REF!="sníž. přenesená",J248,0)</f>
        <v>#REF!</v>
      </c>
      <c r="AZ248" s="641" t="e">
        <f>IF(#REF!="nulová",J248,0)</f>
        <v>#REF!</v>
      </c>
      <c r="BA248" s="626" t="s">
        <v>1636</v>
      </c>
      <c r="BB248" s="641">
        <f t="shared" si="1"/>
        <v>0</v>
      </c>
      <c r="BC248" s="626" t="s">
        <v>1647</v>
      </c>
      <c r="BD248" s="640" t="s">
        <v>3105</v>
      </c>
    </row>
    <row r="249" spans="1:56" s="627" customFormat="1" ht="36" customHeight="1">
      <c r="A249" s="647"/>
      <c r="B249" s="665"/>
      <c r="C249" s="681">
        <v>123</v>
      </c>
      <c r="D249" s="681" t="s">
        <v>1653</v>
      </c>
      <c r="E249" s="682" t="s">
        <v>3104</v>
      </c>
      <c r="F249" s="683" t="s">
        <v>3103</v>
      </c>
      <c r="G249" s="684" t="s">
        <v>2881</v>
      </c>
      <c r="H249" s="685">
        <v>7</v>
      </c>
      <c r="I249" s="69"/>
      <c r="J249" s="706">
        <f t="shared" si="0"/>
        <v>0</v>
      </c>
      <c r="K249" s="705" t="s">
        <v>3818</v>
      </c>
      <c r="L249" s="642"/>
      <c r="M249" s="643" t="s">
        <v>2114</v>
      </c>
      <c r="AI249" s="640" t="s">
        <v>1656</v>
      </c>
      <c r="AK249" s="640" t="s">
        <v>1653</v>
      </c>
      <c r="AL249" s="640" t="s">
        <v>1636</v>
      </c>
      <c r="AP249" s="626" t="s">
        <v>1638</v>
      </c>
      <c r="AV249" s="641" t="e">
        <f>IF(#REF!="základní",J249,0)</f>
        <v>#REF!</v>
      </c>
      <c r="AW249" s="641" t="e">
        <f>IF(#REF!="snížená",J249,0)</f>
        <v>#REF!</v>
      </c>
      <c r="AX249" s="641" t="e">
        <f>IF(#REF!="zákl. přenesená",J249,0)</f>
        <v>#REF!</v>
      </c>
      <c r="AY249" s="641" t="e">
        <f>IF(#REF!="sníž. přenesená",J249,0)</f>
        <v>#REF!</v>
      </c>
      <c r="AZ249" s="641" t="e">
        <f>IF(#REF!="nulová",J249,0)</f>
        <v>#REF!</v>
      </c>
      <c r="BA249" s="626" t="s">
        <v>1636</v>
      </c>
      <c r="BB249" s="641">
        <f t="shared" si="1"/>
        <v>0</v>
      </c>
      <c r="BC249" s="626" t="s">
        <v>1647</v>
      </c>
      <c r="BD249" s="640" t="s">
        <v>3102</v>
      </c>
    </row>
    <row r="250" spans="1:56" s="627" customFormat="1" ht="24" customHeight="1">
      <c r="A250" s="647"/>
      <c r="B250" s="665"/>
      <c r="C250" s="681">
        <v>124</v>
      </c>
      <c r="D250" s="681" t="s">
        <v>1653</v>
      </c>
      <c r="E250" s="682" t="s">
        <v>3101</v>
      </c>
      <c r="F250" s="683" t="s">
        <v>3100</v>
      </c>
      <c r="G250" s="684" t="s">
        <v>2881</v>
      </c>
      <c r="H250" s="685">
        <v>3</v>
      </c>
      <c r="I250" s="69"/>
      <c r="J250" s="706">
        <f t="shared" si="0"/>
        <v>0</v>
      </c>
      <c r="K250" s="705" t="s">
        <v>3818</v>
      </c>
      <c r="L250" s="642"/>
      <c r="M250" s="643" t="s">
        <v>2114</v>
      </c>
      <c r="AI250" s="640" t="s">
        <v>1656</v>
      </c>
      <c r="AK250" s="640" t="s">
        <v>1653</v>
      </c>
      <c r="AL250" s="640" t="s">
        <v>1636</v>
      </c>
      <c r="AP250" s="626" t="s">
        <v>1638</v>
      </c>
      <c r="AV250" s="641" t="e">
        <f>IF(#REF!="základní",J250,0)</f>
        <v>#REF!</v>
      </c>
      <c r="AW250" s="641" t="e">
        <f>IF(#REF!="snížená",J250,0)</f>
        <v>#REF!</v>
      </c>
      <c r="AX250" s="641" t="e">
        <f>IF(#REF!="zákl. přenesená",J250,0)</f>
        <v>#REF!</v>
      </c>
      <c r="AY250" s="641" t="e">
        <f>IF(#REF!="sníž. přenesená",J250,0)</f>
        <v>#REF!</v>
      </c>
      <c r="AZ250" s="641" t="e">
        <f>IF(#REF!="nulová",J250,0)</f>
        <v>#REF!</v>
      </c>
      <c r="BA250" s="626" t="s">
        <v>1636</v>
      </c>
      <c r="BB250" s="641">
        <f t="shared" si="1"/>
        <v>0</v>
      </c>
      <c r="BC250" s="626" t="s">
        <v>1647</v>
      </c>
      <c r="BD250" s="640" t="s">
        <v>3099</v>
      </c>
    </row>
    <row r="251" spans="1:56" s="627" customFormat="1" ht="36" customHeight="1">
      <c r="A251" s="647"/>
      <c r="B251" s="665"/>
      <c r="C251" s="681">
        <v>125</v>
      </c>
      <c r="D251" s="681" t="s">
        <v>1653</v>
      </c>
      <c r="E251" s="682" t="s">
        <v>3098</v>
      </c>
      <c r="F251" s="683" t="s">
        <v>3097</v>
      </c>
      <c r="G251" s="684" t="s">
        <v>2881</v>
      </c>
      <c r="H251" s="685">
        <v>1</v>
      </c>
      <c r="I251" s="69"/>
      <c r="J251" s="706">
        <f t="shared" si="0"/>
        <v>0</v>
      </c>
      <c r="K251" s="705" t="s">
        <v>3818</v>
      </c>
      <c r="L251" s="642"/>
      <c r="M251" s="643" t="s">
        <v>2114</v>
      </c>
      <c r="AI251" s="640" t="s">
        <v>1656</v>
      </c>
      <c r="AK251" s="640" t="s">
        <v>1653</v>
      </c>
      <c r="AL251" s="640" t="s">
        <v>1636</v>
      </c>
      <c r="AP251" s="626" t="s">
        <v>1638</v>
      </c>
      <c r="AV251" s="641" t="e">
        <f>IF(#REF!="základní",J251,0)</f>
        <v>#REF!</v>
      </c>
      <c r="AW251" s="641" t="e">
        <f>IF(#REF!="snížená",J251,0)</f>
        <v>#REF!</v>
      </c>
      <c r="AX251" s="641" t="e">
        <f>IF(#REF!="zákl. přenesená",J251,0)</f>
        <v>#REF!</v>
      </c>
      <c r="AY251" s="641" t="e">
        <f>IF(#REF!="sníž. přenesená",J251,0)</f>
        <v>#REF!</v>
      </c>
      <c r="AZ251" s="641" t="e">
        <f>IF(#REF!="nulová",J251,0)</f>
        <v>#REF!</v>
      </c>
      <c r="BA251" s="626" t="s">
        <v>1636</v>
      </c>
      <c r="BB251" s="641">
        <f t="shared" si="1"/>
        <v>0</v>
      </c>
      <c r="BC251" s="626" t="s">
        <v>1647</v>
      </c>
      <c r="BD251" s="640" t="s">
        <v>3096</v>
      </c>
    </row>
    <row r="252" spans="1:56" s="627" customFormat="1" ht="36" customHeight="1">
      <c r="A252" s="647"/>
      <c r="B252" s="665"/>
      <c r="C252" s="681">
        <v>126</v>
      </c>
      <c r="D252" s="681" t="s">
        <v>1653</v>
      </c>
      <c r="E252" s="682" t="s">
        <v>3095</v>
      </c>
      <c r="F252" s="683" t="s">
        <v>3094</v>
      </c>
      <c r="G252" s="684" t="s">
        <v>2881</v>
      </c>
      <c r="H252" s="685">
        <v>1</v>
      </c>
      <c r="I252" s="69"/>
      <c r="J252" s="706">
        <f t="shared" si="0"/>
        <v>0</v>
      </c>
      <c r="K252" s="705" t="s">
        <v>3818</v>
      </c>
      <c r="L252" s="642"/>
      <c r="M252" s="643" t="s">
        <v>2114</v>
      </c>
      <c r="AI252" s="640" t="s">
        <v>1656</v>
      </c>
      <c r="AK252" s="640" t="s">
        <v>1653</v>
      </c>
      <c r="AL252" s="640" t="s">
        <v>1636</v>
      </c>
      <c r="AP252" s="626" t="s">
        <v>1638</v>
      </c>
      <c r="AV252" s="641" t="e">
        <f>IF(#REF!="základní",J252,0)</f>
        <v>#REF!</v>
      </c>
      <c r="AW252" s="641" t="e">
        <f>IF(#REF!="snížená",J252,0)</f>
        <v>#REF!</v>
      </c>
      <c r="AX252" s="641" t="e">
        <f>IF(#REF!="zákl. přenesená",J252,0)</f>
        <v>#REF!</v>
      </c>
      <c r="AY252" s="641" t="e">
        <f>IF(#REF!="sníž. přenesená",J252,0)</f>
        <v>#REF!</v>
      </c>
      <c r="AZ252" s="641" t="e">
        <f>IF(#REF!="nulová",J252,0)</f>
        <v>#REF!</v>
      </c>
      <c r="BA252" s="626" t="s">
        <v>1636</v>
      </c>
      <c r="BB252" s="641">
        <f t="shared" si="1"/>
        <v>0</v>
      </c>
      <c r="BC252" s="626" t="s">
        <v>1647</v>
      </c>
      <c r="BD252" s="640" t="s">
        <v>3093</v>
      </c>
    </row>
    <row r="253" spans="1:56" s="627" customFormat="1" ht="24" customHeight="1">
      <c r="A253" s="647"/>
      <c r="B253" s="665"/>
      <c r="C253" s="681">
        <v>127</v>
      </c>
      <c r="D253" s="681" t="s">
        <v>1653</v>
      </c>
      <c r="E253" s="682" t="s">
        <v>3092</v>
      </c>
      <c r="F253" s="683" t="s">
        <v>3091</v>
      </c>
      <c r="G253" s="684" t="s">
        <v>2881</v>
      </c>
      <c r="H253" s="685">
        <v>1</v>
      </c>
      <c r="I253" s="69"/>
      <c r="J253" s="706">
        <f t="shared" si="0"/>
        <v>0</v>
      </c>
      <c r="K253" s="705" t="s">
        <v>3818</v>
      </c>
      <c r="L253" s="642"/>
      <c r="M253" s="643" t="s">
        <v>2114</v>
      </c>
      <c r="AI253" s="640" t="s">
        <v>1656</v>
      </c>
      <c r="AK253" s="640" t="s">
        <v>1653</v>
      </c>
      <c r="AL253" s="640" t="s">
        <v>1636</v>
      </c>
      <c r="AP253" s="626" t="s">
        <v>1638</v>
      </c>
      <c r="AV253" s="641" t="e">
        <f>IF(#REF!="základní",J253,0)</f>
        <v>#REF!</v>
      </c>
      <c r="AW253" s="641" t="e">
        <f>IF(#REF!="snížená",J253,0)</f>
        <v>#REF!</v>
      </c>
      <c r="AX253" s="641" t="e">
        <f>IF(#REF!="zákl. přenesená",J253,0)</f>
        <v>#REF!</v>
      </c>
      <c r="AY253" s="641" t="e">
        <f>IF(#REF!="sníž. přenesená",J253,0)</f>
        <v>#REF!</v>
      </c>
      <c r="AZ253" s="641" t="e">
        <f>IF(#REF!="nulová",J253,0)</f>
        <v>#REF!</v>
      </c>
      <c r="BA253" s="626" t="s">
        <v>1636</v>
      </c>
      <c r="BB253" s="641">
        <f t="shared" si="1"/>
        <v>0</v>
      </c>
      <c r="BC253" s="626" t="s">
        <v>1647</v>
      </c>
      <c r="BD253" s="640" t="s">
        <v>3090</v>
      </c>
    </row>
    <row r="254" spans="1:56" s="627" customFormat="1" ht="24" customHeight="1">
      <c r="A254" s="647"/>
      <c r="B254" s="665"/>
      <c r="C254" s="681">
        <v>128</v>
      </c>
      <c r="D254" s="681" t="s">
        <v>1653</v>
      </c>
      <c r="E254" s="682" t="s">
        <v>3089</v>
      </c>
      <c r="F254" s="683" t="s">
        <v>3088</v>
      </c>
      <c r="G254" s="684" t="s">
        <v>2881</v>
      </c>
      <c r="H254" s="685">
        <v>90</v>
      </c>
      <c r="I254" s="69"/>
      <c r="J254" s="706">
        <f t="shared" si="0"/>
        <v>0</v>
      </c>
      <c r="K254" s="705" t="s">
        <v>3818</v>
      </c>
      <c r="L254" s="642"/>
      <c r="M254" s="643" t="s">
        <v>2114</v>
      </c>
      <c r="AI254" s="640" t="s">
        <v>1656</v>
      </c>
      <c r="AK254" s="640" t="s">
        <v>1653</v>
      </c>
      <c r="AL254" s="640" t="s">
        <v>1636</v>
      </c>
      <c r="AP254" s="626" t="s">
        <v>1638</v>
      </c>
      <c r="AV254" s="641" t="e">
        <f>IF(#REF!="základní",J254,0)</f>
        <v>#REF!</v>
      </c>
      <c r="AW254" s="641" t="e">
        <f>IF(#REF!="snížená",J254,0)</f>
        <v>#REF!</v>
      </c>
      <c r="AX254" s="641" t="e">
        <f>IF(#REF!="zákl. přenesená",J254,0)</f>
        <v>#REF!</v>
      </c>
      <c r="AY254" s="641" t="e">
        <f>IF(#REF!="sníž. přenesená",J254,0)</f>
        <v>#REF!</v>
      </c>
      <c r="AZ254" s="641" t="e">
        <f>IF(#REF!="nulová",J254,0)</f>
        <v>#REF!</v>
      </c>
      <c r="BA254" s="626" t="s">
        <v>1636</v>
      </c>
      <c r="BB254" s="641">
        <f t="shared" si="1"/>
        <v>0</v>
      </c>
      <c r="BC254" s="626" t="s">
        <v>1647</v>
      </c>
      <c r="BD254" s="640" t="s">
        <v>3087</v>
      </c>
    </row>
    <row r="255" spans="1:56" s="627" customFormat="1" ht="24" customHeight="1">
      <c r="A255" s="647"/>
      <c r="B255" s="665"/>
      <c r="C255" s="681">
        <v>129</v>
      </c>
      <c r="D255" s="681" t="s">
        <v>1653</v>
      </c>
      <c r="E255" s="682" t="s">
        <v>3086</v>
      </c>
      <c r="F255" s="683" t="s">
        <v>3085</v>
      </c>
      <c r="G255" s="684" t="s">
        <v>2881</v>
      </c>
      <c r="H255" s="685">
        <v>3</v>
      </c>
      <c r="I255" s="69"/>
      <c r="J255" s="706">
        <f t="shared" si="0"/>
        <v>0</v>
      </c>
      <c r="K255" s="705" t="s">
        <v>3818</v>
      </c>
      <c r="L255" s="642"/>
      <c r="M255" s="643" t="s">
        <v>2114</v>
      </c>
      <c r="AI255" s="640" t="s">
        <v>1656</v>
      </c>
      <c r="AK255" s="640" t="s">
        <v>1653</v>
      </c>
      <c r="AL255" s="640" t="s">
        <v>1636</v>
      </c>
      <c r="AP255" s="626" t="s">
        <v>1638</v>
      </c>
      <c r="AV255" s="641" t="e">
        <f>IF(#REF!="základní",J255,0)</f>
        <v>#REF!</v>
      </c>
      <c r="AW255" s="641" t="e">
        <f>IF(#REF!="snížená",J255,0)</f>
        <v>#REF!</v>
      </c>
      <c r="AX255" s="641" t="e">
        <f>IF(#REF!="zákl. přenesená",J255,0)</f>
        <v>#REF!</v>
      </c>
      <c r="AY255" s="641" t="e">
        <f>IF(#REF!="sníž. přenesená",J255,0)</f>
        <v>#REF!</v>
      </c>
      <c r="AZ255" s="641" t="e">
        <f>IF(#REF!="nulová",J255,0)</f>
        <v>#REF!</v>
      </c>
      <c r="BA255" s="626" t="s">
        <v>1636</v>
      </c>
      <c r="BB255" s="641">
        <f t="shared" si="1"/>
        <v>0</v>
      </c>
      <c r="BC255" s="626" t="s">
        <v>1647</v>
      </c>
      <c r="BD255" s="640" t="s">
        <v>3084</v>
      </c>
    </row>
    <row r="256" spans="1:56" s="634" customFormat="1" ht="22.9" customHeight="1">
      <c r="A256" s="671"/>
      <c r="B256" s="672"/>
      <c r="C256" s="671"/>
      <c r="D256" s="673" t="s">
        <v>1633</v>
      </c>
      <c r="E256" s="675" t="s">
        <v>3083</v>
      </c>
      <c r="F256" s="675" t="s">
        <v>3082</v>
      </c>
      <c r="G256" s="671"/>
      <c r="H256" s="671"/>
      <c r="J256" s="703">
        <f>BB256</f>
        <v>0</v>
      </c>
      <c r="K256" s="736"/>
      <c r="M256" s="636"/>
      <c r="AI256" s="635" t="s">
        <v>2031</v>
      </c>
      <c r="AK256" s="637" t="s">
        <v>1633</v>
      </c>
      <c r="AL256" s="637" t="s">
        <v>1641</v>
      </c>
      <c r="AP256" s="635" t="s">
        <v>1638</v>
      </c>
      <c r="BB256" s="638">
        <f>SUM(BB257:BB261)</f>
        <v>0</v>
      </c>
    </row>
    <row r="257" spans="1:56" s="627" customFormat="1" ht="16.5" customHeight="1">
      <c r="A257" s="647"/>
      <c r="B257" s="665"/>
      <c r="C257" s="676">
        <v>130</v>
      </c>
      <c r="D257" s="676" t="s">
        <v>1642</v>
      </c>
      <c r="E257" s="677" t="s">
        <v>2853</v>
      </c>
      <c r="F257" s="678" t="s">
        <v>2852</v>
      </c>
      <c r="G257" s="679" t="s">
        <v>16</v>
      </c>
      <c r="H257" s="680">
        <v>6</v>
      </c>
      <c r="I257" s="68"/>
      <c r="J257" s="704">
        <f>ROUND(I257*H257,2)</f>
        <v>0</v>
      </c>
      <c r="K257" s="705" t="s">
        <v>3818</v>
      </c>
      <c r="M257" s="639" t="s">
        <v>2114</v>
      </c>
      <c r="AI257" s="640" t="s">
        <v>2761</v>
      </c>
      <c r="AK257" s="640" t="s">
        <v>1642</v>
      </c>
      <c r="AL257" s="640" t="s">
        <v>1636</v>
      </c>
      <c r="AP257" s="626" t="s">
        <v>1638</v>
      </c>
      <c r="AV257" s="641" t="e">
        <f>IF(#REF!="základní",J257,0)</f>
        <v>#REF!</v>
      </c>
      <c r="AW257" s="641" t="e">
        <f>IF(#REF!="snížená",J257,0)</f>
        <v>#REF!</v>
      </c>
      <c r="AX257" s="641" t="e">
        <f>IF(#REF!="zákl. přenesená",J257,0)</f>
        <v>#REF!</v>
      </c>
      <c r="AY257" s="641" t="e">
        <f>IF(#REF!="sníž. přenesená",J257,0)</f>
        <v>#REF!</v>
      </c>
      <c r="AZ257" s="641" t="e">
        <f>IF(#REF!="nulová",J257,0)</f>
        <v>#REF!</v>
      </c>
      <c r="BA257" s="626" t="s">
        <v>1636</v>
      </c>
      <c r="BB257" s="641">
        <f>ROUND(I257*H257,2)</f>
        <v>0</v>
      </c>
      <c r="BC257" s="626" t="s">
        <v>2761</v>
      </c>
      <c r="BD257" s="640" t="s">
        <v>3081</v>
      </c>
    </row>
    <row r="258" spans="1:56" s="627" customFormat="1" ht="24" customHeight="1">
      <c r="A258" s="647"/>
      <c r="B258" s="665"/>
      <c r="C258" s="681">
        <v>131</v>
      </c>
      <c r="D258" s="681" t="s">
        <v>1653</v>
      </c>
      <c r="E258" s="682" t="s">
        <v>3080</v>
      </c>
      <c r="F258" s="683" t="s">
        <v>3079</v>
      </c>
      <c r="G258" s="684" t="s">
        <v>2881</v>
      </c>
      <c r="H258" s="685">
        <v>1</v>
      </c>
      <c r="I258" s="69"/>
      <c r="J258" s="706">
        <f>ROUND(I258*H258,2)</f>
        <v>0</v>
      </c>
      <c r="K258" s="707" t="s">
        <v>1651</v>
      </c>
      <c r="L258" s="642"/>
      <c r="M258" s="643" t="s">
        <v>2114</v>
      </c>
      <c r="AI258" s="640" t="s">
        <v>1656</v>
      </c>
      <c r="AK258" s="640" t="s">
        <v>1653</v>
      </c>
      <c r="AL258" s="640" t="s">
        <v>1636</v>
      </c>
      <c r="AP258" s="626" t="s">
        <v>1638</v>
      </c>
      <c r="AV258" s="641" t="e">
        <f>IF(#REF!="základní",J258,0)</f>
        <v>#REF!</v>
      </c>
      <c r="AW258" s="641" t="e">
        <f>IF(#REF!="snížená",J258,0)</f>
        <v>#REF!</v>
      </c>
      <c r="AX258" s="641" t="e">
        <f>IF(#REF!="zákl. přenesená",J258,0)</f>
        <v>#REF!</v>
      </c>
      <c r="AY258" s="641" t="e">
        <f>IF(#REF!="sníž. přenesená",J258,0)</f>
        <v>#REF!</v>
      </c>
      <c r="AZ258" s="641" t="e">
        <f>IF(#REF!="nulová",J258,0)</f>
        <v>#REF!</v>
      </c>
      <c r="BA258" s="626" t="s">
        <v>1636</v>
      </c>
      <c r="BB258" s="641">
        <f>ROUND(I258*H258,2)</f>
        <v>0</v>
      </c>
      <c r="BC258" s="626" t="s">
        <v>1647</v>
      </c>
      <c r="BD258" s="640" t="s">
        <v>3078</v>
      </c>
    </row>
    <row r="259" spans="1:56" s="627" customFormat="1" ht="24" customHeight="1">
      <c r="A259" s="647"/>
      <c r="B259" s="665"/>
      <c r="C259" s="681">
        <v>132</v>
      </c>
      <c r="D259" s="681" t="s">
        <v>1653</v>
      </c>
      <c r="E259" s="682" t="s">
        <v>3054</v>
      </c>
      <c r="F259" s="683" t="s">
        <v>3053</v>
      </c>
      <c r="G259" s="684" t="s">
        <v>2881</v>
      </c>
      <c r="H259" s="685">
        <v>1</v>
      </c>
      <c r="I259" s="69"/>
      <c r="J259" s="706">
        <f>ROUND(I259*H259,2)</f>
        <v>0</v>
      </c>
      <c r="K259" s="705" t="s">
        <v>3818</v>
      </c>
      <c r="L259" s="642"/>
      <c r="M259" s="643" t="s">
        <v>2114</v>
      </c>
      <c r="AI259" s="640" t="s">
        <v>1656</v>
      </c>
      <c r="AK259" s="640" t="s">
        <v>1653</v>
      </c>
      <c r="AL259" s="640" t="s">
        <v>1636</v>
      </c>
      <c r="AP259" s="626" t="s">
        <v>1638</v>
      </c>
      <c r="AV259" s="641" t="e">
        <f>IF(#REF!="základní",J259,0)</f>
        <v>#REF!</v>
      </c>
      <c r="AW259" s="641" t="e">
        <f>IF(#REF!="snížená",J259,0)</f>
        <v>#REF!</v>
      </c>
      <c r="AX259" s="641" t="e">
        <f>IF(#REF!="zákl. přenesená",J259,0)</f>
        <v>#REF!</v>
      </c>
      <c r="AY259" s="641" t="e">
        <f>IF(#REF!="sníž. přenesená",J259,0)</f>
        <v>#REF!</v>
      </c>
      <c r="AZ259" s="641" t="e">
        <f>IF(#REF!="nulová",J259,0)</f>
        <v>#REF!</v>
      </c>
      <c r="BA259" s="626" t="s">
        <v>1636</v>
      </c>
      <c r="BB259" s="641">
        <f>ROUND(I259*H259,2)</f>
        <v>0</v>
      </c>
      <c r="BC259" s="626" t="s">
        <v>1647</v>
      </c>
      <c r="BD259" s="640" t="s">
        <v>3077</v>
      </c>
    </row>
    <row r="260" spans="1:56" s="627" customFormat="1" ht="16.5" customHeight="1">
      <c r="A260" s="647"/>
      <c r="B260" s="665"/>
      <c r="C260" s="681">
        <v>133</v>
      </c>
      <c r="D260" s="681" t="s">
        <v>1653</v>
      </c>
      <c r="E260" s="682" t="s">
        <v>3076</v>
      </c>
      <c r="F260" s="683" t="s">
        <v>3075</v>
      </c>
      <c r="G260" s="684" t="s">
        <v>2881</v>
      </c>
      <c r="H260" s="685">
        <v>1</v>
      </c>
      <c r="I260" s="69"/>
      <c r="J260" s="706">
        <f>ROUND(I260*H260,2)</f>
        <v>0</v>
      </c>
      <c r="K260" s="705" t="s">
        <v>3818</v>
      </c>
      <c r="L260" s="642"/>
      <c r="M260" s="643" t="s">
        <v>2114</v>
      </c>
      <c r="AI260" s="640" t="s">
        <v>1656</v>
      </c>
      <c r="AK260" s="640" t="s">
        <v>1653</v>
      </c>
      <c r="AL260" s="640" t="s">
        <v>1636</v>
      </c>
      <c r="AP260" s="626" t="s">
        <v>1638</v>
      </c>
      <c r="AV260" s="641" t="e">
        <f>IF(#REF!="základní",J260,0)</f>
        <v>#REF!</v>
      </c>
      <c r="AW260" s="641" t="e">
        <f>IF(#REF!="snížená",J260,0)</f>
        <v>#REF!</v>
      </c>
      <c r="AX260" s="641" t="e">
        <f>IF(#REF!="zákl. přenesená",J260,0)</f>
        <v>#REF!</v>
      </c>
      <c r="AY260" s="641" t="e">
        <f>IF(#REF!="sníž. přenesená",J260,0)</f>
        <v>#REF!</v>
      </c>
      <c r="AZ260" s="641" t="e">
        <f>IF(#REF!="nulová",J260,0)</f>
        <v>#REF!</v>
      </c>
      <c r="BA260" s="626" t="s">
        <v>1636</v>
      </c>
      <c r="BB260" s="641">
        <f>ROUND(I260*H260,2)</f>
        <v>0</v>
      </c>
      <c r="BC260" s="626" t="s">
        <v>1647</v>
      </c>
      <c r="BD260" s="640" t="s">
        <v>3074</v>
      </c>
    </row>
    <row r="261" spans="1:56" s="627" customFormat="1" ht="24" customHeight="1">
      <c r="A261" s="647"/>
      <c r="B261" s="665"/>
      <c r="C261" s="681">
        <v>134</v>
      </c>
      <c r="D261" s="681" t="s">
        <v>1653</v>
      </c>
      <c r="E261" s="682" t="s">
        <v>3051</v>
      </c>
      <c r="F261" s="683" t="s">
        <v>3050</v>
      </c>
      <c r="G261" s="684" t="s">
        <v>2881</v>
      </c>
      <c r="H261" s="685">
        <v>1</v>
      </c>
      <c r="I261" s="69"/>
      <c r="J261" s="706">
        <f>ROUND(I261*H261,2)</f>
        <v>0</v>
      </c>
      <c r="K261" s="705" t="s">
        <v>3818</v>
      </c>
      <c r="L261" s="642"/>
      <c r="M261" s="643" t="s">
        <v>2114</v>
      </c>
      <c r="AI261" s="640" t="s">
        <v>1656</v>
      </c>
      <c r="AK261" s="640" t="s">
        <v>1653</v>
      </c>
      <c r="AL261" s="640" t="s">
        <v>1636</v>
      </c>
      <c r="AP261" s="626" t="s">
        <v>1638</v>
      </c>
      <c r="AV261" s="641" t="e">
        <f>IF(#REF!="základní",J261,0)</f>
        <v>#REF!</v>
      </c>
      <c r="AW261" s="641" t="e">
        <f>IF(#REF!="snížená",J261,0)</f>
        <v>#REF!</v>
      </c>
      <c r="AX261" s="641" t="e">
        <f>IF(#REF!="zákl. přenesená",J261,0)</f>
        <v>#REF!</v>
      </c>
      <c r="AY261" s="641" t="e">
        <f>IF(#REF!="sníž. přenesená",J261,0)</f>
        <v>#REF!</v>
      </c>
      <c r="AZ261" s="641" t="e">
        <f>IF(#REF!="nulová",J261,0)</f>
        <v>#REF!</v>
      </c>
      <c r="BA261" s="626" t="s">
        <v>1636</v>
      </c>
      <c r="BB261" s="641">
        <f>ROUND(I261*H261,2)</f>
        <v>0</v>
      </c>
      <c r="BC261" s="626" t="s">
        <v>1647</v>
      </c>
      <c r="BD261" s="640" t="s">
        <v>3073</v>
      </c>
    </row>
    <row r="262" spans="1:56" s="634" customFormat="1" ht="25.9" customHeight="1">
      <c r="A262" s="671"/>
      <c r="B262" s="672"/>
      <c r="C262" s="671"/>
      <c r="D262" s="673" t="s">
        <v>1633</v>
      </c>
      <c r="E262" s="674" t="s">
        <v>1653</v>
      </c>
      <c r="F262" s="674" t="s">
        <v>2846</v>
      </c>
      <c r="G262" s="671"/>
      <c r="H262" s="671"/>
      <c r="J262" s="701">
        <f>BB262</f>
        <v>0</v>
      </c>
      <c r="K262" s="736"/>
      <c r="M262" s="636"/>
      <c r="AI262" s="635" t="s">
        <v>2822</v>
      </c>
      <c r="AK262" s="637" t="s">
        <v>1633</v>
      </c>
      <c r="AL262" s="637" t="s">
        <v>1637</v>
      </c>
      <c r="AP262" s="635" t="s">
        <v>1638</v>
      </c>
      <c r="BB262" s="638">
        <f>BB263+BB268+BB273</f>
        <v>0</v>
      </c>
    </row>
    <row r="263" spans="1:56" s="634" customFormat="1" ht="22.9" customHeight="1">
      <c r="A263" s="671"/>
      <c r="B263" s="672"/>
      <c r="C263" s="671"/>
      <c r="D263" s="673" t="s">
        <v>1633</v>
      </c>
      <c r="E263" s="675" t="s">
        <v>3072</v>
      </c>
      <c r="F263" s="675" t="s">
        <v>3071</v>
      </c>
      <c r="G263" s="671"/>
      <c r="H263" s="671"/>
      <c r="J263" s="703">
        <f>BB263</f>
        <v>0</v>
      </c>
      <c r="K263" s="736"/>
      <c r="M263" s="636"/>
      <c r="AI263" s="635" t="s">
        <v>2822</v>
      </c>
      <c r="AK263" s="637" t="s">
        <v>1633</v>
      </c>
      <c r="AL263" s="637" t="s">
        <v>1641</v>
      </c>
      <c r="AP263" s="635" t="s">
        <v>1638</v>
      </c>
      <c r="BB263" s="638">
        <f>SUM(BB264:BB267)</f>
        <v>0</v>
      </c>
    </row>
    <row r="264" spans="1:56" s="627" customFormat="1" ht="24" customHeight="1">
      <c r="A264" s="647"/>
      <c r="B264" s="665"/>
      <c r="C264" s="676">
        <v>135</v>
      </c>
      <c r="D264" s="676" t="s">
        <v>1642</v>
      </c>
      <c r="E264" s="677" t="s">
        <v>3060</v>
      </c>
      <c r="F264" s="678" t="s">
        <v>3059</v>
      </c>
      <c r="G264" s="679" t="s">
        <v>18</v>
      </c>
      <c r="H264" s="680">
        <v>1</v>
      </c>
      <c r="I264" s="68"/>
      <c r="J264" s="704">
        <f>ROUND(I264*H264,2)</f>
        <v>0</v>
      </c>
      <c r="K264" s="705" t="s">
        <v>3818</v>
      </c>
      <c r="M264" s="639" t="s">
        <v>2114</v>
      </c>
      <c r="AI264" s="640" t="s">
        <v>2778</v>
      </c>
      <c r="AK264" s="640" t="s">
        <v>1642</v>
      </c>
      <c r="AL264" s="640" t="s">
        <v>1636</v>
      </c>
      <c r="AP264" s="626" t="s">
        <v>1638</v>
      </c>
      <c r="AV264" s="641" t="e">
        <f>IF(#REF!="základní",J264,0)</f>
        <v>#REF!</v>
      </c>
      <c r="AW264" s="641" t="e">
        <f>IF(#REF!="snížená",J264,0)</f>
        <v>#REF!</v>
      </c>
      <c r="AX264" s="641" t="e">
        <f>IF(#REF!="zákl. přenesená",J264,0)</f>
        <v>#REF!</v>
      </c>
      <c r="AY264" s="641" t="e">
        <f>IF(#REF!="sníž. přenesená",J264,0)</f>
        <v>#REF!</v>
      </c>
      <c r="AZ264" s="641" t="e">
        <f>IF(#REF!="nulová",J264,0)</f>
        <v>#REF!</v>
      </c>
      <c r="BA264" s="626" t="s">
        <v>1636</v>
      </c>
      <c r="BB264" s="641">
        <f>ROUND(I264*H264,2)</f>
        <v>0</v>
      </c>
      <c r="BC264" s="626" t="s">
        <v>2778</v>
      </c>
      <c r="BD264" s="640" t="s">
        <v>3070</v>
      </c>
    </row>
    <row r="265" spans="1:56" s="627" customFormat="1" ht="48" customHeight="1">
      <c r="A265" s="647"/>
      <c r="B265" s="665"/>
      <c r="C265" s="681">
        <v>136</v>
      </c>
      <c r="D265" s="681" t="s">
        <v>1653</v>
      </c>
      <c r="E265" s="682" t="s">
        <v>3069</v>
      </c>
      <c r="F265" s="683" t="s">
        <v>3068</v>
      </c>
      <c r="G265" s="684" t="s">
        <v>2881</v>
      </c>
      <c r="H265" s="685">
        <v>1</v>
      </c>
      <c r="I265" s="69"/>
      <c r="J265" s="706">
        <f>ROUND(I265*H265,2)</f>
        <v>0</v>
      </c>
      <c r="K265" s="705" t="s">
        <v>3818</v>
      </c>
      <c r="L265" s="642"/>
      <c r="M265" s="643" t="s">
        <v>2114</v>
      </c>
      <c r="AI265" s="640" t="s">
        <v>1656</v>
      </c>
      <c r="AK265" s="640" t="s">
        <v>1653</v>
      </c>
      <c r="AL265" s="640" t="s">
        <v>1636</v>
      </c>
      <c r="AP265" s="626" t="s">
        <v>1638</v>
      </c>
      <c r="AV265" s="641" t="e">
        <f>IF(#REF!="základní",J265,0)</f>
        <v>#REF!</v>
      </c>
      <c r="AW265" s="641" t="e">
        <f>IF(#REF!="snížená",J265,0)</f>
        <v>#REF!</v>
      </c>
      <c r="AX265" s="641" t="e">
        <f>IF(#REF!="zákl. přenesená",J265,0)</f>
        <v>#REF!</v>
      </c>
      <c r="AY265" s="641" t="e">
        <f>IF(#REF!="sníž. přenesená",J265,0)</f>
        <v>#REF!</v>
      </c>
      <c r="AZ265" s="641" t="e">
        <f>IF(#REF!="nulová",J265,0)</f>
        <v>#REF!</v>
      </c>
      <c r="BA265" s="626" t="s">
        <v>1636</v>
      </c>
      <c r="BB265" s="641">
        <f>ROUND(I265*H265,2)</f>
        <v>0</v>
      </c>
      <c r="BC265" s="626" t="s">
        <v>1647</v>
      </c>
      <c r="BD265" s="640" t="s">
        <v>3067</v>
      </c>
    </row>
    <row r="266" spans="1:56" s="627" customFormat="1" ht="24" customHeight="1">
      <c r="A266" s="647"/>
      <c r="B266" s="665"/>
      <c r="C266" s="681">
        <v>137</v>
      </c>
      <c r="D266" s="681" t="s">
        <v>1653</v>
      </c>
      <c r="E266" s="682" t="s">
        <v>3066</v>
      </c>
      <c r="F266" s="683" t="s">
        <v>3065</v>
      </c>
      <c r="G266" s="684" t="s">
        <v>2881</v>
      </c>
      <c r="H266" s="685">
        <v>1</v>
      </c>
      <c r="I266" s="69"/>
      <c r="J266" s="706">
        <f>ROUND(I266*H266,2)</f>
        <v>0</v>
      </c>
      <c r="K266" s="705" t="s">
        <v>3818</v>
      </c>
      <c r="L266" s="642"/>
      <c r="M266" s="643" t="s">
        <v>2114</v>
      </c>
      <c r="AI266" s="640" t="s">
        <v>1656</v>
      </c>
      <c r="AK266" s="640" t="s">
        <v>1653</v>
      </c>
      <c r="AL266" s="640" t="s">
        <v>1636</v>
      </c>
      <c r="AP266" s="626" t="s">
        <v>1638</v>
      </c>
      <c r="AV266" s="641" t="e">
        <f>IF(#REF!="základní",J266,0)</f>
        <v>#REF!</v>
      </c>
      <c r="AW266" s="641" t="e">
        <f>IF(#REF!="snížená",J266,0)</f>
        <v>#REF!</v>
      </c>
      <c r="AX266" s="641" t="e">
        <f>IF(#REF!="zákl. přenesená",J266,0)</f>
        <v>#REF!</v>
      </c>
      <c r="AY266" s="641" t="e">
        <f>IF(#REF!="sníž. přenesená",J266,0)</f>
        <v>#REF!</v>
      </c>
      <c r="AZ266" s="641" t="e">
        <f>IF(#REF!="nulová",J266,0)</f>
        <v>#REF!</v>
      </c>
      <c r="BA266" s="626" t="s">
        <v>1636</v>
      </c>
      <c r="BB266" s="641">
        <f>ROUND(I266*H266,2)</f>
        <v>0</v>
      </c>
      <c r="BC266" s="626" t="s">
        <v>1647</v>
      </c>
      <c r="BD266" s="640" t="s">
        <v>3064</v>
      </c>
    </row>
    <row r="267" spans="1:56" s="627" customFormat="1" ht="24" customHeight="1">
      <c r="A267" s="647"/>
      <c r="B267" s="665"/>
      <c r="C267" s="681">
        <v>138</v>
      </c>
      <c r="D267" s="681" t="s">
        <v>1653</v>
      </c>
      <c r="E267" s="682" t="s">
        <v>3051</v>
      </c>
      <c r="F267" s="683" t="s">
        <v>3050</v>
      </c>
      <c r="G267" s="684" t="s">
        <v>2881</v>
      </c>
      <c r="H267" s="685">
        <v>1</v>
      </c>
      <c r="I267" s="69"/>
      <c r="J267" s="706">
        <f>ROUND(I267*H267,2)</f>
        <v>0</v>
      </c>
      <c r="K267" s="705" t="s">
        <v>3818</v>
      </c>
      <c r="L267" s="642"/>
      <c r="M267" s="643" t="s">
        <v>2114</v>
      </c>
      <c r="AI267" s="640" t="s">
        <v>1656</v>
      </c>
      <c r="AK267" s="640" t="s">
        <v>1653</v>
      </c>
      <c r="AL267" s="640" t="s">
        <v>1636</v>
      </c>
      <c r="AP267" s="626" t="s">
        <v>1638</v>
      </c>
      <c r="AV267" s="641" t="e">
        <f>IF(#REF!="základní",J267,0)</f>
        <v>#REF!</v>
      </c>
      <c r="AW267" s="641" t="e">
        <f>IF(#REF!="snížená",J267,0)</f>
        <v>#REF!</v>
      </c>
      <c r="AX267" s="641" t="e">
        <f>IF(#REF!="zákl. přenesená",J267,0)</f>
        <v>#REF!</v>
      </c>
      <c r="AY267" s="641" t="e">
        <f>IF(#REF!="sníž. přenesená",J267,0)</f>
        <v>#REF!</v>
      </c>
      <c r="AZ267" s="641" t="e">
        <f>IF(#REF!="nulová",J267,0)</f>
        <v>#REF!</v>
      </c>
      <c r="BA267" s="626" t="s">
        <v>1636</v>
      </c>
      <c r="BB267" s="641">
        <f>ROUND(I267*H267,2)</f>
        <v>0</v>
      </c>
      <c r="BC267" s="626" t="s">
        <v>1647</v>
      </c>
      <c r="BD267" s="640" t="s">
        <v>3063</v>
      </c>
    </row>
    <row r="268" spans="1:56" s="634" customFormat="1" ht="22.9" customHeight="1">
      <c r="A268" s="671"/>
      <c r="B268" s="672"/>
      <c r="C268" s="671"/>
      <c r="D268" s="673" t="s">
        <v>1633</v>
      </c>
      <c r="E268" s="675" t="s">
        <v>3062</v>
      </c>
      <c r="F268" s="675" t="s">
        <v>3061</v>
      </c>
      <c r="G268" s="671"/>
      <c r="H268" s="671"/>
      <c r="J268" s="703">
        <f>BB268</f>
        <v>0</v>
      </c>
      <c r="K268" s="736"/>
      <c r="M268" s="636"/>
      <c r="AI268" s="635" t="s">
        <v>2822</v>
      </c>
      <c r="AK268" s="637" t="s">
        <v>1633</v>
      </c>
      <c r="AL268" s="637" t="s">
        <v>1641</v>
      </c>
      <c r="AP268" s="635" t="s">
        <v>1638</v>
      </c>
      <c r="BB268" s="638">
        <f>SUM(BB269:BB272)</f>
        <v>0</v>
      </c>
    </row>
    <row r="269" spans="1:56" s="627" customFormat="1" ht="24" customHeight="1">
      <c r="A269" s="647"/>
      <c r="B269" s="665"/>
      <c r="C269" s="676">
        <v>139</v>
      </c>
      <c r="D269" s="676" t="s">
        <v>1642</v>
      </c>
      <c r="E269" s="677" t="s">
        <v>3060</v>
      </c>
      <c r="F269" s="678" t="s">
        <v>3059</v>
      </c>
      <c r="G269" s="679" t="s">
        <v>18</v>
      </c>
      <c r="H269" s="680">
        <v>1</v>
      </c>
      <c r="I269" s="68"/>
      <c r="J269" s="704">
        <f>ROUND(I269*H269,2)</f>
        <v>0</v>
      </c>
      <c r="K269" s="705" t="s">
        <v>3818</v>
      </c>
      <c r="M269" s="639" t="s">
        <v>2114</v>
      </c>
      <c r="AI269" s="640" t="s">
        <v>2778</v>
      </c>
      <c r="AK269" s="640" t="s">
        <v>1642</v>
      </c>
      <c r="AL269" s="640" t="s">
        <v>1636</v>
      </c>
      <c r="AP269" s="626" t="s">
        <v>1638</v>
      </c>
      <c r="AV269" s="641" t="e">
        <f>IF(#REF!="základní",J269,0)</f>
        <v>#REF!</v>
      </c>
      <c r="AW269" s="641" t="e">
        <f>IF(#REF!="snížená",J269,0)</f>
        <v>#REF!</v>
      </c>
      <c r="AX269" s="641" t="e">
        <f>IF(#REF!="zákl. přenesená",J269,0)</f>
        <v>#REF!</v>
      </c>
      <c r="AY269" s="641" t="e">
        <f>IF(#REF!="sníž. přenesená",J269,0)</f>
        <v>#REF!</v>
      </c>
      <c r="AZ269" s="641" t="e">
        <f>IF(#REF!="nulová",J269,0)</f>
        <v>#REF!</v>
      </c>
      <c r="BA269" s="626" t="s">
        <v>1636</v>
      </c>
      <c r="BB269" s="641">
        <f>ROUND(I269*H269,2)</f>
        <v>0</v>
      </c>
      <c r="BC269" s="626" t="s">
        <v>2778</v>
      </c>
      <c r="BD269" s="640" t="s">
        <v>3058</v>
      </c>
    </row>
    <row r="270" spans="1:56" s="627" customFormat="1" ht="48" customHeight="1">
      <c r="A270" s="647"/>
      <c r="B270" s="665"/>
      <c r="C270" s="681">
        <v>140</v>
      </c>
      <c r="D270" s="681" t="s">
        <v>1653</v>
      </c>
      <c r="E270" s="682" t="s">
        <v>3057</v>
      </c>
      <c r="F270" s="683" t="s">
        <v>3056</v>
      </c>
      <c r="G270" s="684" t="s">
        <v>2881</v>
      </c>
      <c r="H270" s="685">
        <v>1</v>
      </c>
      <c r="I270" s="69"/>
      <c r="J270" s="706">
        <f>ROUND(I270*H270,2)</f>
        <v>0</v>
      </c>
      <c r="K270" s="705" t="s">
        <v>3818</v>
      </c>
      <c r="L270" s="642"/>
      <c r="M270" s="643" t="s">
        <v>2114</v>
      </c>
      <c r="AI270" s="640" t="s">
        <v>1656</v>
      </c>
      <c r="AK270" s="640" t="s">
        <v>1653</v>
      </c>
      <c r="AL270" s="640" t="s">
        <v>1636</v>
      </c>
      <c r="AP270" s="626" t="s">
        <v>1638</v>
      </c>
      <c r="AV270" s="641" t="e">
        <f>IF(#REF!="základní",J270,0)</f>
        <v>#REF!</v>
      </c>
      <c r="AW270" s="641" t="e">
        <f>IF(#REF!="snížená",J270,0)</f>
        <v>#REF!</v>
      </c>
      <c r="AX270" s="641" t="e">
        <f>IF(#REF!="zákl. přenesená",J270,0)</f>
        <v>#REF!</v>
      </c>
      <c r="AY270" s="641" t="e">
        <f>IF(#REF!="sníž. přenesená",J270,0)</f>
        <v>#REF!</v>
      </c>
      <c r="AZ270" s="641" t="e">
        <f>IF(#REF!="nulová",J270,0)</f>
        <v>#REF!</v>
      </c>
      <c r="BA270" s="626" t="s">
        <v>1636</v>
      </c>
      <c r="BB270" s="641">
        <f>ROUND(I270*H270,2)</f>
        <v>0</v>
      </c>
      <c r="BC270" s="626" t="s">
        <v>1647</v>
      </c>
      <c r="BD270" s="640" t="s">
        <v>3055</v>
      </c>
    </row>
    <row r="271" spans="1:56" s="627" customFormat="1" ht="24" customHeight="1">
      <c r="A271" s="647"/>
      <c r="B271" s="665"/>
      <c r="C271" s="681">
        <v>141</v>
      </c>
      <c r="D271" s="681" t="s">
        <v>1653</v>
      </c>
      <c r="E271" s="682" t="s">
        <v>3054</v>
      </c>
      <c r="F271" s="683" t="s">
        <v>3053</v>
      </c>
      <c r="G271" s="684" t="s">
        <v>2881</v>
      </c>
      <c r="H271" s="685">
        <v>1</v>
      </c>
      <c r="I271" s="69"/>
      <c r="J271" s="706">
        <f>ROUND(I271*H271,2)</f>
        <v>0</v>
      </c>
      <c r="K271" s="705" t="s">
        <v>3818</v>
      </c>
      <c r="L271" s="642"/>
      <c r="M271" s="643" t="s">
        <v>2114</v>
      </c>
      <c r="AI271" s="640" t="s">
        <v>1656</v>
      </c>
      <c r="AK271" s="640" t="s">
        <v>1653</v>
      </c>
      <c r="AL271" s="640" t="s">
        <v>1636</v>
      </c>
      <c r="AP271" s="626" t="s">
        <v>1638</v>
      </c>
      <c r="AV271" s="641" t="e">
        <f>IF(#REF!="základní",J271,0)</f>
        <v>#REF!</v>
      </c>
      <c r="AW271" s="641" t="e">
        <f>IF(#REF!="snížená",J271,0)</f>
        <v>#REF!</v>
      </c>
      <c r="AX271" s="641" t="e">
        <f>IF(#REF!="zákl. přenesená",J271,0)</f>
        <v>#REF!</v>
      </c>
      <c r="AY271" s="641" t="e">
        <f>IF(#REF!="sníž. přenesená",J271,0)</f>
        <v>#REF!</v>
      </c>
      <c r="AZ271" s="641" t="e">
        <f>IF(#REF!="nulová",J271,0)</f>
        <v>#REF!</v>
      </c>
      <c r="BA271" s="626" t="s">
        <v>1636</v>
      </c>
      <c r="BB271" s="641">
        <f>ROUND(I271*H271,2)</f>
        <v>0</v>
      </c>
      <c r="BC271" s="626" t="s">
        <v>1647</v>
      </c>
      <c r="BD271" s="640" t="s">
        <v>3052</v>
      </c>
    </row>
    <row r="272" spans="1:56" s="627" customFormat="1" ht="24" customHeight="1">
      <c r="A272" s="647"/>
      <c r="B272" s="665"/>
      <c r="C272" s="681">
        <v>142</v>
      </c>
      <c r="D272" s="681" t="s">
        <v>1653</v>
      </c>
      <c r="E272" s="682" t="s">
        <v>3051</v>
      </c>
      <c r="F272" s="683" t="s">
        <v>3050</v>
      </c>
      <c r="G272" s="684" t="s">
        <v>2881</v>
      </c>
      <c r="H272" s="685">
        <v>1</v>
      </c>
      <c r="I272" s="69"/>
      <c r="J272" s="706">
        <f>ROUND(I272*H272,2)</f>
        <v>0</v>
      </c>
      <c r="K272" s="705" t="s">
        <v>3818</v>
      </c>
      <c r="L272" s="642"/>
      <c r="M272" s="643" t="s">
        <v>2114</v>
      </c>
      <c r="AI272" s="640" t="s">
        <v>1656</v>
      </c>
      <c r="AK272" s="640" t="s">
        <v>1653</v>
      </c>
      <c r="AL272" s="640" t="s">
        <v>1636</v>
      </c>
      <c r="AP272" s="626" t="s">
        <v>1638</v>
      </c>
      <c r="AV272" s="641" t="e">
        <f>IF(#REF!="základní",J272,0)</f>
        <v>#REF!</v>
      </c>
      <c r="AW272" s="641" t="e">
        <f>IF(#REF!="snížená",J272,0)</f>
        <v>#REF!</v>
      </c>
      <c r="AX272" s="641" t="e">
        <f>IF(#REF!="zákl. přenesená",J272,0)</f>
        <v>#REF!</v>
      </c>
      <c r="AY272" s="641" t="e">
        <f>IF(#REF!="sníž. přenesená",J272,0)</f>
        <v>#REF!</v>
      </c>
      <c r="AZ272" s="641" t="e">
        <f>IF(#REF!="nulová",J272,0)</f>
        <v>#REF!</v>
      </c>
      <c r="BA272" s="626" t="s">
        <v>1636</v>
      </c>
      <c r="BB272" s="641">
        <f>ROUND(I272*H272,2)</f>
        <v>0</v>
      </c>
      <c r="BC272" s="626" t="s">
        <v>1647</v>
      </c>
      <c r="BD272" s="640" t="s">
        <v>3049</v>
      </c>
    </row>
    <row r="273" spans="1:56" s="634" customFormat="1" ht="22.9" customHeight="1">
      <c r="A273" s="671"/>
      <c r="B273" s="672"/>
      <c r="C273" s="671"/>
      <c r="D273" s="673" t="s">
        <v>1633</v>
      </c>
      <c r="E273" s="675" t="s">
        <v>3048</v>
      </c>
      <c r="F273" s="675" t="s">
        <v>3047</v>
      </c>
      <c r="G273" s="671"/>
      <c r="H273" s="671"/>
      <c r="J273" s="703">
        <f>BB273</f>
        <v>0</v>
      </c>
      <c r="K273" s="736"/>
      <c r="M273" s="636"/>
      <c r="AI273" s="635" t="s">
        <v>2822</v>
      </c>
      <c r="AK273" s="637" t="s">
        <v>1633</v>
      </c>
      <c r="AL273" s="637" t="s">
        <v>1641</v>
      </c>
      <c r="AP273" s="635" t="s">
        <v>1638</v>
      </c>
      <c r="BB273" s="638">
        <f>BB274</f>
        <v>0</v>
      </c>
    </row>
    <row r="274" spans="1:56" s="627" customFormat="1" ht="24" customHeight="1">
      <c r="A274" s="647"/>
      <c r="B274" s="665"/>
      <c r="C274" s="676">
        <v>143</v>
      </c>
      <c r="D274" s="676" t="s">
        <v>1642</v>
      </c>
      <c r="E274" s="677" t="s">
        <v>3046</v>
      </c>
      <c r="F274" s="678" t="s">
        <v>3045</v>
      </c>
      <c r="G274" s="679" t="s">
        <v>3</v>
      </c>
      <c r="H274" s="680">
        <v>110</v>
      </c>
      <c r="I274" s="68"/>
      <c r="J274" s="704">
        <f>ROUND(I274*H274,2)</f>
        <v>0</v>
      </c>
      <c r="K274" s="705" t="s">
        <v>3818</v>
      </c>
      <c r="M274" s="639" t="s">
        <v>2114</v>
      </c>
      <c r="AI274" s="640" t="s">
        <v>2778</v>
      </c>
      <c r="AK274" s="640" t="s">
        <v>1642</v>
      </c>
      <c r="AL274" s="640" t="s">
        <v>1636</v>
      </c>
      <c r="AP274" s="626" t="s">
        <v>1638</v>
      </c>
      <c r="AV274" s="641" t="e">
        <f>IF(#REF!="základní",J274,0)</f>
        <v>#REF!</v>
      </c>
      <c r="AW274" s="641" t="e">
        <f>IF(#REF!="snížená",J274,0)</f>
        <v>#REF!</v>
      </c>
      <c r="AX274" s="641" t="e">
        <f>IF(#REF!="zákl. přenesená",J274,0)</f>
        <v>#REF!</v>
      </c>
      <c r="AY274" s="641" t="e">
        <f>IF(#REF!="sníž. přenesená",J274,0)</f>
        <v>#REF!</v>
      </c>
      <c r="AZ274" s="641" t="e">
        <f>IF(#REF!="nulová",J274,0)</f>
        <v>#REF!</v>
      </c>
      <c r="BA274" s="626" t="s">
        <v>1636</v>
      </c>
      <c r="BB274" s="641">
        <f>ROUND(I274*H274,2)</f>
        <v>0</v>
      </c>
      <c r="BC274" s="626" t="s">
        <v>2778</v>
      </c>
      <c r="BD274" s="640" t="s">
        <v>3044</v>
      </c>
    </row>
    <row r="275" spans="1:56" s="634" customFormat="1" ht="25.9" customHeight="1">
      <c r="A275" s="671"/>
      <c r="B275" s="672"/>
      <c r="C275" s="671"/>
      <c r="D275" s="673" t="s">
        <v>1633</v>
      </c>
      <c r="E275" s="674" t="s">
        <v>2397</v>
      </c>
      <c r="F275" s="674" t="s">
        <v>2767</v>
      </c>
      <c r="G275" s="671"/>
      <c r="H275" s="671"/>
      <c r="J275" s="701">
        <f>BB275</f>
        <v>0</v>
      </c>
      <c r="K275" s="736"/>
      <c r="M275" s="636"/>
      <c r="AI275" s="635" t="s">
        <v>2031</v>
      </c>
      <c r="AK275" s="637" t="s">
        <v>1633</v>
      </c>
      <c r="AL275" s="637" t="s">
        <v>1637</v>
      </c>
      <c r="AP275" s="635" t="s">
        <v>1638</v>
      </c>
      <c r="BB275" s="638">
        <f>BB276+BB279</f>
        <v>0</v>
      </c>
    </row>
    <row r="276" spans="1:56" s="634" customFormat="1" ht="22.9" customHeight="1">
      <c r="A276" s="671"/>
      <c r="B276" s="672"/>
      <c r="C276" s="671"/>
      <c r="D276" s="673" t="s">
        <v>1633</v>
      </c>
      <c r="E276" s="675" t="s">
        <v>3043</v>
      </c>
      <c r="F276" s="675" t="s">
        <v>3042</v>
      </c>
      <c r="G276" s="671"/>
      <c r="H276" s="671"/>
      <c r="J276" s="703">
        <f>BB276</f>
        <v>0</v>
      </c>
      <c r="K276" s="736"/>
      <c r="M276" s="636"/>
      <c r="AI276" s="635" t="s">
        <v>2031</v>
      </c>
      <c r="AK276" s="637" t="s">
        <v>1633</v>
      </c>
      <c r="AL276" s="637" t="s">
        <v>1641</v>
      </c>
      <c r="AP276" s="635" t="s">
        <v>1638</v>
      </c>
      <c r="BB276" s="638">
        <f>SUM(BB277:BB278)</f>
        <v>0</v>
      </c>
    </row>
    <row r="277" spans="1:56" s="627" customFormat="1" ht="24" customHeight="1">
      <c r="A277" s="647"/>
      <c r="B277" s="665"/>
      <c r="C277" s="676">
        <v>144</v>
      </c>
      <c r="D277" s="676" t="s">
        <v>1642</v>
      </c>
      <c r="E277" s="677" t="s">
        <v>3041</v>
      </c>
      <c r="F277" s="678" t="s">
        <v>3040</v>
      </c>
      <c r="G277" s="679" t="s">
        <v>18</v>
      </c>
      <c r="H277" s="680">
        <v>1</v>
      </c>
      <c r="I277" s="68"/>
      <c r="J277" s="704">
        <f>ROUND(I277*H277,2)</f>
        <v>0</v>
      </c>
      <c r="K277" s="705" t="s">
        <v>3818</v>
      </c>
      <c r="M277" s="639" t="s">
        <v>2114</v>
      </c>
      <c r="AI277" s="640" t="s">
        <v>1647</v>
      </c>
      <c r="AK277" s="640" t="s">
        <v>1642</v>
      </c>
      <c r="AL277" s="640" t="s">
        <v>1636</v>
      </c>
      <c r="AP277" s="626" t="s">
        <v>1638</v>
      </c>
      <c r="AV277" s="641" t="e">
        <f>IF(#REF!="základní",J277,0)</f>
        <v>#REF!</v>
      </c>
      <c r="AW277" s="641" t="e">
        <f>IF(#REF!="snížená",J277,0)</f>
        <v>#REF!</v>
      </c>
      <c r="AX277" s="641" t="e">
        <f>IF(#REF!="zákl. přenesená",J277,0)</f>
        <v>#REF!</v>
      </c>
      <c r="AY277" s="641" t="e">
        <f>IF(#REF!="sníž. přenesená",J277,0)</f>
        <v>#REF!</v>
      </c>
      <c r="AZ277" s="641" t="e">
        <f>IF(#REF!="nulová",J277,0)</f>
        <v>#REF!</v>
      </c>
      <c r="BA277" s="626" t="s">
        <v>1636</v>
      </c>
      <c r="BB277" s="641">
        <f>ROUND(I277*H277,2)</f>
        <v>0</v>
      </c>
      <c r="BC277" s="626" t="s">
        <v>1647</v>
      </c>
      <c r="BD277" s="640" t="s">
        <v>3039</v>
      </c>
    </row>
    <row r="278" spans="1:56" s="627" customFormat="1" ht="16.5" customHeight="1">
      <c r="A278" s="647"/>
      <c r="B278" s="665"/>
      <c r="C278" s="676">
        <v>145</v>
      </c>
      <c r="D278" s="676" t="s">
        <v>1642</v>
      </c>
      <c r="E278" s="677" t="s">
        <v>3038</v>
      </c>
      <c r="F278" s="678" t="s">
        <v>3037</v>
      </c>
      <c r="G278" s="679" t="s">
        <v>16</v>
      </c>
      <c r="H278" s="680">
        <v>50</v>
      </c>
      <c r="I278" s="68"/>
      <c r="J278" s="704">
        <f>ROUND(I278*H278,2)</f>
        <v>0</v>
      </c>
      <c r="K278" s="705" t="s">
        <v>3818</v>
      </c>
      <c r="M278" s="639" t="s">
        <v>2114</v>
      </c>
      <c r="AI278" s="640" t="s">
        <v>2761</v>
      </c>
      <c r="AK278" s="640" t="s">
        <v>1642</v>
      </c>
      <c r="AL278" s="640" t="s">
        <v>1636</v>
      </c>
      <c r="AP278" s="626" t="s">
        <v>1638</v>
      </c>
      <c r="AV278" s="641" t="e">
        <f>IF(#REF!="základní",J278,0)</f>
        <v>#REF!</v>
      </c>
      <c r="AW278" s="641" t="e">
        <f>IF(#REF!="snížená",J278,0)</f>
        <v>#REF!</v>
      </c>
      <c r="AX278" s="641" t="e">
        <f>IF(#REF!="zákl. přenesená",J278,0)</f>
        <v>#REF!</v>
      </c>
      <c r="AY278" s="641" t="e">
        <f>IF(#REF!="sníž. přenesená",J278,0)</f>
        <v>#REF!</v>
      </c>
      <c r="AZ278" s="641" t="e">
        <f>IF(#REF!="nulová",J278,0)</f>
        <v>#REF!</v>
      </c>
      <c r="BA278" s="626" t="s">
        <v>1636</v>
      </c>
      <c r="BB278" s="641">
        <f>ROUND(I278*H278,2)</f>
        <v>0</v>
      </c>
      <c r="BC278" s="626" t="s">
        <v>2761</v>
      </c>
      <c r="BD278" s="640" t="s">
        <v>3036</v>
      </c>
    </row>
    <row r="279" spans="1:56" s="634" customFormat="1" ht="22.9" customHeight="1">
      <c r="A279" s="671"/>
      <c r="B279" s="672"/>
      <c r="C279" s="671"/>
      <c r="D279" s="673" t="s">
        <v>1633</v>
      </c>
      <c r="E279" s="675" t="s">
        <v>2766</v>
      </c>
      <c r="F279" s="675" t="s">
        <v>2765</v>
      </c>
      <c r="G279" s="671"/>
      <c r="H279" s="671"/>
      <c r="J279" s="703">
        <f>BB279</f>
        <v>0</v>
      </c>
      <c r="K279" s="736"/>
      <c r="M279" s="636"/>
      <c r="AI279" s="635" t="s">
        <v>2031</v>
      </c>
      <c r="AK279" s="637" t="s">
        <v>1633</v>
      </c>
      <c r="AL279" s="637" t="s">
        <v>1641</v>
      </c>
      <c r="AP279" s="635" t="s">
        <v>1638</v>
      </c>
      <c r="BB279" s="638">
        <f>BB280</f>
        <v>0</v>
      </c>
    </row>
    <row r="280" spans="1:56" s="627" customFormat="1" ht="16.5" customHeight="1">
      <c r="A280" s="647"/>
      <c r="B280" s="665"/>
      <c r="C280" s="676">
        <v>146</v>
      </c>
      <c r="D280" s="676" t="s">
        <v>1642</v>
      </c>
      <c r="E280" s="677" t="s">
        <v>2763</v>
      </c>
      <c r="F280" s="678" t="s">
        <v>2762</v>
      </c>
      <c r="G280" s="679" t="s">
        <v>16</v>
      </c>
      <c r="H280" s="680">
        <v>30</v>
      </c>
      <c r="I280" s="68"/>
      <c r="J280" s="704">
        <f>ROUND(I280*H280,2)</f>
        <v>0</v>
      </c>
      <c r="K280" s="705" t="s">
        <v>3818</v>
      </c>
      <c r="M280" s="644" t="s">
        <v>2114</v>
      </c>
      <c r="AI280" s="640" t="s">
        <v>2761</v>
      </c>
      <c r="AK280" s="640" t="s">
        <v>1642</v>
      </c>
      <c r="AL280" s="640" t="s">
        <v>1636</v>
      </c>
      <c r="AP280" s="626" t="s">
        <v>1638</v>
      </c>
      <c r="AV280" s="641" t="e">
        <f>IF(#REF!="základní",J280,0)</f>
        <v>#REF!</v>
      </c>
      <c r="AW280" s="641" t="e">
        <f>IF(#REF!="snížená",J280,0)</f>
        <v>#REF!</v>
      </c>
      <c r="AX280" s="641" t="e">
        <f>IF(#REF!="zákl. přenesená",J280,0)</f>
        <v>#REF!</v>
      </c>
      <c r="AY280" s="641" t="e">
        <f>IF(#REF!="sníž. přenesená",J280,0)</f>
        <v>#REF!</v>
      </c>
      <c r="AZ280" s="641" t="e">
        <f>IF(#REF!="nulová",J280,0)</f>
        <v>#REF!</v>
      </c>
      <c r="BA280" s="626" t="s">
        <v>1636</v>
      </c>
      <c r="BB280" s="641">
        <f>ROUND(I280*H280,2)</f>
        <v>0</v>
      </c>
      <c r="BC280" s="626" t="s">
        <v>2761</v>
      </c>
      <c r="BD280" s="640" t="s">
        <v>2760</v>
      </c>
    </row>
    <row r="281" spans="1:56" s="627" customFormat="1" ht="6.95" customHeight="1">
      <c r="A281" s="647"/>
      <c r="B281" s="686"/>
      <c r="C281" s="687"/>
      <c r="D281" s="687"/>
      <c r="E281" s="687"/>
      <c r="F281" s="687"/>
      <c r="G281" s="687"/>
      <c r="H281" s="687"/>
      <c r="I281" s="645"/>
      <c r="J281" s="687"/>
      <c r="K281" s="735"/>
    </row>
  </sheetData>
  <sheetProtection algorithmName="SHA-512" hashValue="8IYm96bcuqdfKvduCHymfQajop77fopbXU6oBCBPa4+IB2kEaleP4r7Xvd2lrotwn0U60NZCHIR9Kf1QQrW1dw==" saltValue="iabMhJled9wiwhbEL689JQ==" spinCount="100000" sheet="1" objects="1" scenarios="1" selectLockedCells="1"/>
  <autoFilter ref="C75:K280"/>
  <mergeCells count="1">
    <mergeCell ref="L2:M2"/>
  </mergeCells>
  <pageMargins left="0.39370078740157483" right="0.39370078740157483" top="0.39370078740157483" bottom="0.39370078740157483" header="0" footer="0"/>
  <pageSetup paperSize="9" fitToHeight="100" orientation="landscape" blackAndWhite="1" r:id="rId1"/>
  <headerFooter>
    <oddFooter>&amp;L&amp;8&amp;F     &amp;A&amp;R&amp;8&amp;D
&amp;P z &amp;N</oddFooter>
  </headerFooter>
  <rowBreaks count="1" manualBreakCount="1">
    <brk id="71" max="10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BB171"/>
  <sheetViews>
    <sheetView showGridLines="0" topLeftCell="A58" workbookViewId="0">
      <selection activeCell="I78" sqref="I78"/>
    </sheetView>
  </sheetViews>
  <sheetFormatPr defaultRowHeight="11.25"/>
  <cols>
    <col min="1" max="1" width="7.140625" style="646" customWidth="1"/>
    <col min="2" max="2" width="1.42578125" style="646" customWidth="1"/>
    <col min="3" max="3" width="3.5703125" style="646" customWidth="1"/>
    <col min="4" max="4" width="3.7109375" style="646" customWidth="1"/>
    <col min="5" max="5" width="14.7109375" style="646" customWidth="1"/>
    <col min="6" max="6" width="43.5703125" style="646" customWidth="1"/>
    <col min="7" max="7" width="6" style="646" customWidth="1"/>
    <col min="8" max="8" width="9.85546875" style="646" customWidth="1"/>
    <col min="9" max="9" width="17.28515625" style="625" customWidth="1"/>
    <col min="10" max="10" width="17.28515625" style="646" customWidth="1"/>
    <col min="11" max="11" width="13" style="646" customWidth="1"/>
    <col min="12" max="12" width="8" style="625" customWidth="1"/>
    <col min="13" max="13" width="9.28515625" style="625" hidden="1" customWidth="1"/>
    <col min="14" max="14" width="12.85546875" style="625" customWidth="1"/>
    <col min="15" max="15" width="9.42578125" style="625" customWidth="1"/>
    <col min="16" max="16" width="12.85546875" style="625" customWidth="1"/>
    <col min="17" max="17" width="14" style="625" customWidth="1"/>
    <col min="18" max="18" width="9.42578125" style="625" customWidth="1"/>
    <col min="19" max="19" width="12.85546875" style="625" customWidth="1"/>
    <col min="20" max="20" width="14" style="625" customWidth="1"/>
    <col min="21" max="16384" width="9.140625" style="625"/>
  </cols>
  <sheetData>
    <row r="1" spans="1:36" ht="20.25" customHeight="1">
      <c r="C1" s="79" t="s">
        <v>3826</v>
      </c>
      <c r="I1" s="646"/>
    </row>
    <row r="2" spans="1:36" ht="20.25" customHeight="1">
      <c r="C2" s="79" t="s">
        <v>2565</v>
      </c>
      <c r="I2" s="646"/>
      <c r="L2" s="767" t="s">
        <v>1606</v>
      </c>
      <c r="M2" s="768"/>
      <c r="AI2" s="626" t="s">
        <v>3571</v>
      </c>
    </row>
    <row r="3" spans="1:36" ht="20.25" customHeight="1">
      <c r="C3" s="79" t="s">
        <v>3572</v>
      </c>
      <c r="I3" s="646"/>
    </row>
    <row r="4" spans="1:36">
      <c r="I4" s="646"/>
    </row>
    <row r="5" spans="1:36">
      <c r="I5" s="646"/>
    </row>
    <row r="6" spans="1:36" s="627" customFormat="1" ht="6.95" customHeight="1">
      <c r="A6" s="647"/>
      <c r="B6" s="663"/>
      <c r="C6" s="664"/>
      <c r="D6" s="664"/>
      <c r="E6" s="664"/>
      <c r="F6" s="664"/>
      <c r="G6" s="664"/>
      <c r="H6" s="664"/>
      <c r="I6" s="664"/>
      <c r="J6" s="664"/>
      <c r="K6" s="731"/>
    </row>
    <row r="7" spans="1:36" s="627" customFormat="1" ht="24.95" customHeight="1">
      <c r="A7" s="647"/>
      <c r="B7" s="665"/>
      <c r="C7" s="651" t="s">
        <v>1609</v>
      </c>
      <c r="D7" s="647"/>
      <c r="E7" s="647"/>
      <c r="F7" s="647"/>
      <c r="G7" s="647"/>
      <c r="H7" s="647"/>
      <c r="I7" s="647"/>
      <c r="J7" s="647"/>
      <c r="K7" s="732"/>
    </row>
    <row r="8" spans="1:36" s="627" customFormat="1" ht="6.95" customHeight="1">
      <c r="A8" s="647"/>
      <c r="B8" s="665"/>
      <c r="C8" s="647"/>
      <c r="D8" s="647"/>
      <c r="E8" s="647"/>
      <c r="F8" s="647"/>
      <c r="G8" s="647"/>
      <c r="H8" s="647"/>
      <c r="I8" s="647"/>
      <c r="J8" s="647"/>
      <c r="K8" s="732"/>
    </row>
    <row r="9" spans="1:36" s="627" customFormat="1" ht="22.9" customHeight="1">
      <c r="A9" s="647"/>
      <c r="B9" s="665"/>
      <c r="C9" s="652" t="s">
        <v>1610</v>
      </c>
      <c r="D9" s="647"/>
      <c r="E9" s="647"/>
      <c r="F9" s="647"/>
      <c r="G9" s="647"/>
      <c r="H9" s="647"/>
      <c r="I9" s="647"/>
      <c r="J9" s="691">
        <f>J53</f>
        <v>0</v>
      </c>
      <c r="K9" s="732"/>
      <c r="AJ9" s="626" t="s">
        <v>1611</v>
      </c>
    </row>
    <row r="10" spans="1:36" s="628" customFormat="1" ht="24.95" customHeight="1">
      <c r="A10" s="653"/>
      <c r="B10" s="729"/>
      <c r="C10" s="653"/>
      <c r="D10" s="655" t="s">
        <v>1612</v>
      </c>
      <c r="E10" s="656"/>
      <c r="F10" s="656"/>
      <c r="G10" s="656"/>
      <c r="H10" s="656"/>
      <c r="I10" s="656"/>
      <c r="J10" s="692">
        <f>J54</f>
        <v>0</v>
      </c>
      <c r="K10" s="733"/>
    </row>
    <row r="11" spans="1:36" s="629" customFormat="1" ht="19.899999999999999" customHeight="1">
      <c r="A11" s="657"/>
      <c r="B11" s="730"/>
      <c r="C11" s="657"/>
      <c r="D11" s="659" t="s">
        <v>3573</v>
      </c>
      <c r="E11" s="660"/>
      <c r="F11" s="660"/>
      <c r="G11" s="660"/>
      <c r="H11" s="660"/>
      <c r="I11" s="660"/>
      <c r="J11" s="694">
        <f>J55</f>
        <v>0</v>
      </c>
      <c r="K11" s="734"/>
    </row>
    <row r="12" spans="1:36" s="629" customFormat="1" ht="19.899999999999999" customHeight="1">
      <c r="A12" s="657"/>
      <c r="B12" s="730"/>
      <c r="C12" s="657"/>
      <c r="D12" s="659" t="s">
        <v>3574</v>
      </c>
      <c r="E12" s="660"/>
      <c r="F12" s="660"/>
      <c r="G12" s="660"/>
      <c r="H12" s="660"/>
      <c r="I12" s="660"/>
      <c r="J12" s="694">
        <f>J58</f>
        <v>0</v>
      </c>
      <c r="K12" s="734"/>
    </row>
    <row r="13" spans="1:36" s="629" customFormat="1" ht="19.899999999999999" customHeight="1">
      <c r="A13" s="657"/>
      <c r="B13" s="730"/>
      <c r="C13" s="657"/>
      <c r="D13" s="659" t="s">
        <v>3575</v>
      </c>
      <c r="E13" s="660"/>
      <c r="F13" s="660"/>
      <c r="G13" s="660"/>
      <c r="H13" s="660"/>
      <c r="I13" s="660"/>
      <c r="J13" s="694">
        <f>J65</f>
        <v>0</v>
      </c>
      <c r="K13" s="734"/>
    </row>
    <row r="14" spans="1:36" s="629" customFormat="1" ht="19.899999999999999" customHeight="1">
      <c r="A14" s="657"/>
      <c r="B14" s="730"/>
      <c r="C14" s="657"/>
      <c r="D14" s="659" t="s">
        <v>3576</v>
      </c>
      <c r="E14" s="660"/>
      <c r="F14" s="660"/>
      <c r="G14" s="660"/>
      <c r="H14" s="660"/>
      <c r="I14" s="660"/>
      <c r="J14" s="694">
        <f>J68</f>
        <v>0</v>
      </c>
      <c r="K14" s="734"/>
    </row>
    <row r="15" spans="1:36" s="629" customFormat="1" ht="19.899999999999999" customHeight="1">
      <c r="A15" s="657"/>
      <c r="B15" s="730"/>
      <c r="C15" s="657"/>
      <c r="D15" s="659" t="s">
        <v>3577</v>
      </c>
      <c r="E15" s="660"/>
      <c r="F15" s="660"/>
      <c r="G15" s="660"/>
      <c r="H15" s="660"/>
      <c r="I15" s="660"/>
      <c r="J15" s="694">
        <f>J71</f>
        <v>0</v>
      </c>
      <c r="K15" s="734"/>
    </row>
    <row r="16" spans="1:36" s="629" customFormat="1" ht="19.899999999999999" customHeight="1">
      <c r="A16" s="657"/>
      <c r="B16" s="730"/>
      <c r="C16" s="657"/>
      <c r="D16" s="659" t="s">
        <v>3578</v>
      </c>
      <c r="E16" s="660"/>
      <c r="F16" s="660"/>
      <c r="G16" s="660"/>
      <c r="H16" s="660"/>
      <c r="I16" s="660"/>
      <c r="J16" s="694">
        <f>J76</f>
        <v>0</v>
      </c>
      <c r="K16" s="734"/>
    </row>
    <row r="17" spans="1:14" s="629" customFormat="1" ht="19.899999999999999" customHeight="1">
      <c r="A17" s="657"/>
      <c r="B17" s="730"/>
      <c r="C17" s="657"/>
      <c r="D17" s="659" t="s">
        <v>3579</v>
      </c>
      <c r="E17" s="660"/>
      <c r="F17" s="660"/>
      <c r="G17" s="660"/>
      <c r="H17" s="660"/>
      <c r="I17" s="660"/>
      <c r="J17" s="694">
        <f>J80</f>
        <v>0</v>
      </c>
      <c r="K17" s="734"/>
    </row>
    <row r="18" spans="1:14" s="629" customFormat="1" ht="19.899999999999999" customHeight="1">
      <c r="A18" s="657"/>
      <c r="B18" s="730"/>
      <c r="C18" s="657"/>
      <c r="D18" s="659" t="s">
        <v>3580</v>
      </c>
      <c r="E18" s="660"/>
      <c r="F18" s="660"/>
      <c r="G18" s="660"/>
      <c r="H18" s="660"/>
      <c r="I18" s="660"/>
      <c r="J18" s="694">
        <f>J83</f>
        <v>0</v>
      </c>
      <c r="K18" s="734"/>
    </row>
    <row r="19" spans="1:14" s="629" customFormat="1" ht="19.899999999999999" customHeight="1">
      <c r="A19" s="657"/>
      <c r="B19" s="730"/>
      <c r="C19" s="657"/>
      <c r="D19" s="659" t="s">
        <v>3581</v>
      </c>
      <c r="E19" s="660"/>
      <c r="F19" s="660"/>
      <c r="G19" s="660"/>
      <c r="H19" s="660"/>
      <c r="I19" s="660"/>
      <c r="J19" s="694">
        <f>J86</f>
        <v>0</v>
      </c>
      <c r="K19" s="734"/>
    </row>
    <row r="20" spans="1:14" s="629" customFormat="1" ht="19.899999999999999" customHeight="1">
      <c r="A20" s="657"/>
      <c r="B20" s="730"/>
      <c r="C20" s="657"/>
      <c r="D20" s="659" t="s">
        <v>3582</v>
      </c>
      <c r="E20" s="660"/>
      <c r="F20" s="660"/>
      <c r="G20" s="660"/>
      <c r="H20" s="660"/>
      <c r="I20" s="660"/>
      <c r="J20" s="694">
        <f>J89</f>
        <v>0</v>
      </c>
      <c r="K20" s="734"/>
      <c r="N20" s="629">
        <v>8</v>
      </c>
    </row>
    <row r="21" spans="1:14" s="629" customFormat="1" ht="19.899999999999999" customHeight="1">
      <c r="A21" s="657"/>
      <c r="B21" s="730"/>
      <c r="C21" s="657"/>
      <c r="D21" s="659" t="s">
        <v>3548</v>
      </c>
      <c r="E21" s="660"/>
      <c r="F21" s="660"/>
      <c r="G21" s="660"/>
      <c r="H21" s="660"/>
      <c r="I21" s="660"/>
      <c r="J21" s="694">
        <f>J93</f>
        <v>0</v>
      </c>
      <c r="K21" s="734"/>
    </row>
    <row r="22" spans="1:14" s="629" customFormat="1" ht="19.899999999999999" customHeight="1">
      <c r="A22" s="657"/>
      <c r="B22" s="730"/>
      <c r="C22" s="657"/>
      <c r="D22" s="659" t="s">
        <v>3547</v>
      </c>
      <c r="E22" s="660"/>
      <c r="F22" s="660"/>
      <c r="G22" s="660"/>
      <c r="H22" s="660"/>
      <c r="I22" s="660"/>
      <c r="J22" s="694">
        <f>J97</f>
        <v>0</v>
      </c>
      <c r="K22" s="734"/>
    </row>
    <row r="23" spans="1:14" s="629" customFormat="1" ht="19.899999999999999" customHeight="1">
      <c r="A23" s="657"/>
      <c r="B23" s="730"/>
      <c r="C23" s="657"/>
      <c r="D23" s="659" t="s">
        <v>3583</v>
      </c>
      <c r="E23" s="660"/>
      <c r="F23" s="660"/>
      <c r="G23" s="660"/>
      <c r="H23" s="660"/>
      <c r="I23" s="660"/>
      <c r="J23" s="694">
        <f>J101</f>
        <v>0</v>
      </c>
      <c r="K23" s="734"/>
    </row>
    <row r="24" spans="1:14" s="629" customFormat="1" ht="19.899999999999999" customHeight="1">
      <c r="A24" s="657"/>
      <c r="B24" s="730"/>
      <c r="C24" s="657"/>
      <c r="D24" s="659" t="s">
        <v>3546</v>
      </c>
      <c r="E24" s="660"/>
      <c r="F24" s="660"/>
      <c r="G24" s="660"/>
      <c r="H24" s="660"/>
      <c r="I24" s="660"/>
      <c r="J24" s="694">
        <f>J104</f>
        <v>0</v>
      </c>
      <c r="K24" s="734"/>
    </row>
    <row r="25" spans="1:14" s="629" customFormat="1" ht="19.899999999999999" customHeight="1">
      <c r="A25" s="657"/>
      <c r="B25" s="730"/>
      <c r="C25" s="657"/>
      <c r="D25" s="659" t="s">
        <v>3584</v>
      </c>
      <c r="E25" s="660"/>
      <c r="F25" s="660"/>
      <c r="G25" s="660"/>
      <c r="H25" s="660"/>
      <c r="I25" s="660"/>
      <c r="J25" s="694">
        <f>J110</f>
        <v>0</v>
      </c>
      <c r="K25" s="734"/>
    </row>
    <row r="26" spans="1:14" s="629" customFormat="1" ht="19.899999999999999" customHeight="1">
      <c r="A26" s="657"/>
      <c r="B26" s="730"/>
      <c r="C26" s="657"/>
      <c r="D26" s="659" t="s">
        <v>3585</v>
      </c>
      <c r="E26" s="660"/>
      <c r="F26" s="660"/>
      <c r="G26" s="660"/>
      <c r="H26" s="660"/>
      <c r="I26" s="660"/>
      <c r="J26" s="694">
        <f>J113</f>
        <v>0</v>
      </c>
      <c r="K26" s="734"/>
    </row>
    <row r="27" spans="1:14" s="629" customFormat="1" ht="19.899999999999999" customHeight="1">
      <c r="A27" s="657"/>
      <c r="B27" s="730"/>
      <c r="C27" s="657"/>
      <c r="D27" s="659" t="s">
        <v>3586</v>
      </c>
      <c r="E27" s="660"/>
      <c r="F27" s="660"/>
      <c r="G27" s="660"/>
      <c r="H27" s="660"/>
      <c r="I27" s="660"/>
      <c r="J27" s="694">
        <f>J115</f>
        <v>0</v>
      </c>
      <c r="K27" s="734"/>
    </row>
    <row r="28" spans="1:14" s="629" customFormat="1" ht="19.899999999999999" customHeight="1">
      <c r="A28" s="657"/>
      <c r="B28" s="730"/>
      <c r="C28" s="657"/>
      <c r="D28" s="659" t="s">
        <v>3534</v>
      </c>
      <c r="E28" s="660"/>
      <c r="F28" s="660"/>
      <c r="G28" s="660"/>
      <c r="H28" s="660"/>
      <c r="I28" s="660"/>
      <c r="J28" s="694">
        <f>J117</f>
        <v>0</v>
      </c>
      <c r="K28" s="734"/>
    </row>
    <row r="29" spans="1:14" s="629" customFormat="1" ht="19.899999999999999" customHeight="1">
      <c r="A29" s="657"/>
      <c r="B29" s="730"/>
      <c r="C29" s="657"/>
      <c r="D29" s="659" t="s">
        <v>3587</v>
      </c>
      <c r="E29" s="660"/>
      <c r="F29" s="660"/>
      <c r="G29" s="660"/>
      <c r="H29" s="660"/>
      <c r="I29" s="660"/>
      <c r="J29" s="694">
        <f>J119</f>
        <v>0</v>
      </c>
      <c r="K29" s="734"/>
    </row>
    <row r="30" spans="1:14" s="629" customFormat="1" ht="19.899999999999999" customHeight="1">
      <c r="A30" s="657"/>
      <c r="B30" s="730"/>
      <c r="C30" s="657"/>
      <c r="D30" s="659" t="s">
        <v>3531</v>
      </c>
      <c r="E30" s="660"/>
      <c r="F30" s="660"/>
      <c r="G30" s="660"/>
      <c r="H30" s="660"/>
      <c r="I30" s="660"/>
      <c r="J30" s="694">
        <f>J122</f>
        <v>0</v>
      </c>
      <c r="K30" s="734"/>
    </row>
    <row r="31" spans="1:14" s="629" customFormat="1" ht="19.899999999999999" customHeight="1">
      <c r="A31" s="657"/>
      <c r="B31" s="730"/>
      <c r="C31" s="657"/>
      <c r="D31" s="659" t="s">
        <v>3018</v>
      </c>
      <c r="E31" s="660"/>
      <c r="F31" s="660"/>
      <c r="G31" s="660"/>
      <c r="H31" s="660"/>
      <c r="I31" s="660"/>
      <c r="J31" s="694">
        <f>J125</f>
        <v>0</v>
      </c>
      <c r="K31" s="734"/>
    </row>
    <row r="32" spans="1:14" s="629" customFormat="1" ht="19.899999999999999" customHeight="1">
      <c r="A32" s="657"/>
      <c r="B32" s="730"/>
      <c r="C32" s="657"/>
      <c r="D32" s="659" t="s">
        <v>3017</v>
      </c>
      <c r="E32" s="660"/>
      <c r="F32" s="660"/>
      <c r="G32" s="660"/>
      <c r="H32" s="660"/>
      <c r="I32" s="660"/>
      <c r="J32" s="694">
        <f>J128</f>
        <v>0</v>
      </c>
      <c r="K32" s="734"/>
    </row>
    <row r="33" spans="1:11" s="628" customFormat="1" ht="24.95" customHeight="1">
      <c r="A33" s="653"/>
      <c r="B33" s="729"/>
      <c r="C33" s="653"/>
      <c r="D33" s="655" t="s">
        <v>3016</v>
      </c>
      <c r="E33" s="656"/>
      <c r="F33" s="656"/>
      <c r="G33" s="656"/>
      <c r="H33" s="656"/>
      <c r="I33" s="656"/>
      <c r="J33" s="692">
        <f>J131</f>
        <v>0</v>
      </c>
      <c r="K33" s="733"/>
    </row>
    <row r="34" spans="1:11" s="629" customFormat="1" ht="19.899999999999999" customHeight="1">
      <c r="A34" s="657"/>
      <c r="B34" s="730"/>
      <c r="C34" s="657"/>
      <c r="D34" s="659" t="s">
        <v>3588</v>
      </c>
      <c r="E34" s="660"/>
      <c r="F34" s="660"/>
      <c r="G34" s="660"/>
      <c r="H34" s="660"/>
      <c r="I34" s="660"/>
      <c r="J34" s="694">
        <f>J132</f>
        <v>0</v>
      </c>
      <c r="K34" s="734"/>
    </row>
    <row r="35" spans="1:11" s="629" customFormat="1" ht="19.899999999999999" customHeight="1">
      <c r="A35" s="657"/>
      <c r="B35" s="730"/>
      <c r="C35" s="657"/>
      <c r="D35" s="659" t="s">
        <v>3589</v>
      </c>
      <c r="E35" s="660"/>
      <c r="F35" s="660"/>
      <c r="G35" s="660"/>
      <c r="H35" s="660"/>
      <c r="I35" s="660"/>
      <c r="J35" s="694">
        <f>J136</f>
        <v>0</v>
      </c>
      <c r="K35" s="734"/>
    </row>
    <row r="36" spans="1:11" s="629" customFormat="1" ht="19.899999999999999" customHeight="1">
      <c r="A36" s="657"/>
      <c r="B36" s="730"/>
      <c r="C36" s="657"/>
      <c r="D36" s="659" t="s">
        <v>3590</v>
      </c>
      <c r="E36" s="660"/>
      <c r="F36" s="660"/>
      <c r="G36" s="660"/>
      <c r="H36" s="660"/>
      <c r="I36" s="660"/>
      <c r="J36" s="694">
        <f>J146</f>
        <v>0</v>
      </c>
      <c r="K36" s="734"/>
    </row>
    <row r="37" spans="1:11" s="629" customFormat="1" ht="19.899999999999999" customHeight="1">
      <c r="A37" s="657"/>
      <c r="B37" s="730"/>
      <c r="C37" s="657"/>
      <c r="D37" s="659" t="s">
        <v>3591</v>
      </c>
      <c r="E37" s="660"/>
      <c r="F37" s="660"/>
      <c r="G37" s="660"/>
      <c r="H37" s="660"/>
      <c r="I37" s="660"/>
      <c r="J37" s="694">
        <f>J157</f>
        <v>0</v>
      </c>
      <c r="K37" s="734"/>
    </row>
    <row r="38" spans="1:11" s="629" customFormat="1" ht="19.899999999999999" customHeight="1">
      <c r="A38" s="657"/>
      <c r="B38" s="730"/>
      <c r="C38" s="657"/>
      <c r="D38" s="659" t="s">
        <v>3518</v>
      </c>
      <c r="E38" s="660"/>
      <c r="F38" s="660"/>
      <c r="G38" s="660"/>
      <c r="H38" s="660"/>
      <c r="I38" s="660"/>
      <c r="J38" s="694">
        <f>J159</f>
        <v>0</v>
      </c>
      <c r="K38" s="734"/>
    </row>
    <row r="39" spans="1:11" s="628" customFormat="1" ht="24.95" customHeight="1">
      <c r="A39" s="653"/>
      <c r="B39" s="729"/>
      <c r="C39" s="653"/>
      <c r="D39" s="655" t="s">
        <v>3011</v>
      </c>
      <c r="E39" s="656"/>
      <c r="F39" s="656"/>
      <c r="G39" s="656"/>
      <c r="H39" s="656"/>
      <c r="I39" s="656"/>
      <c r="J39" s="692">
        <f>J161</f>
        <v>0</v>
      </c>
      <c r="K39" s="733"/>
    </row>
    <row r="40" spans="1:11" s="629" customFormat="1" ht="19.899999999999999" customHeight="1">
      <c r="A40" s="657"/>
      <c r="B40" s="730"/>
      <c r="C40" s="657"/>
      <c r="D40" s="659" t="s">
        <v>3592</v>
      </c>
      <c r="E40" s="660"/>
      <c r="F40" s="660"/>
      <c r="G40" s="660"/>
      <c r="H40" s="660"/>
      <c r="I40" s="660"/>
      <c r="J40" s="694">
        <f>J162</f>
        <v>0</v>
      </c>
      <c r="K40" s="734"/>
    </row>
    <row r="41" spans="1:11" s="629" customFormat="1" ht="19.899999999999999" customHeight="1">
      <c r="A41" s="657"/>
      <c r="B41" s="730"/>
      <c r="C41" s="657"/>
      <c r="D41" s="659" t="s">
        <v>3593</v>
      </c>
      <c r="E41" s="660"/>
      <c r="F41" s="660"/>
      <c r="G41" s="660"/>
      <c r="H41" s="660"/>
      <c r="I41" s="660"/>
      <c r="J41" s="694">
        <f>J164</f>
        <v>0</v>
      </c>
      <c r="K41" s="734"/>
    </row>
    <row r="42" spans="1:11" s="629" customFormat="1" ht="19.899999999999999" customHeight="1">
      <c r="A42" s="657"/>
      <c r="B42" s="730"/>
      <c r="C42" s="657"/>
      <c r="D42" s="659" t="s">
        <v>3517</v>
      </c>
      <c r="E42" s="660"/>
      <c r="F42" s="660"/>
      <c r="G42" s="660"/>
      <c r="H42" s="660"/>
      <c r="I42" s="660"/>
      <c r="J42" s="694">
        <f>J166</f>
        <v>0</v>
      </c>
      <c r="K42" s="734"/>
    </row>
    <row r="43" spans="1:11" s="629" customFormat="1" ht="19.899999999999999" customHeight="1">
      <c r="A43" s="657"/>
      <c r="B43" s="730"/>
      <c r="C43" s="657"/>
      <c r="D43" s="659" t="s">
        <v>3010</v>
      </c>
      <c r="E43" s="660"/>
      <c r="F43" s="660"/>
      <c r="G43" s="660"/>
      <c r="H43" s="660"/>
      <c r="I43" s="660"/>
      <c r="J43" s="694">
        <f>J169</f>
        <v>0</v>
      </c>
      <c r="K43" s="734"/>
    </row>
    <row r="44" spans="1:11" s="627" customFormat="1" ht="21.75" customHeight="1">
      <c r="A44" s="647"/>
      <c r="B44" s="665"/>
      <c r="C44" s="647"/>
      <c r="D44" s="647"/>
      <c r="E44" s="647"/>
      <c r="F44" s="647"/>
      <c r="G44" s="647"/>
      <c r="H44" s="647"/>
      <c r="I44" s="647"/>
      <c r="J44" s="647"/>
      <c r="K44" s="732"/>
    </row>
    <row r="45" spans="1:11" s="627" customFormat="1" ht="6.95" customHeight="1">
      <c r="A45" s="647"/>
      <c r="B45" s="686"/>
      <c r="C45" s="687"/>
      <c r="D45" s="687"/>
      <c r="E45" s="687"/>
      <c r="F45" s="687"/>
      <c r="G45" s="687"/>
      <c r="H45" s="687"/>
      <c r="I45" s="687"/>
      <c r="J45" s="687"/>
      <c r="K45" s="735"/>
    </row>
    <row r="46" spans="1:11">
      <c r="I46" s="646"/>
    </row>
    <row r="47" spans="1:11">
      <c r="I47" s="646"/>
    </row>
    <row r="48" spans="1:11">
      <c r="I48" s="646"/>
    </row>
    <row r="49" spans="1:54" s="627" customFormat="1" ht="6.95" customHeight="1">
      <c r="A49" s="647"/>
      <c r="B49" s="663"/>
      <c r="C49" s="664"/>
      <c r="D49" s="664"/>
      <c r="E49" s="664"/>
      <c r="F49" s="664"/>
      <c r="G49" s="664"/>
      <c r="H49" s="664"/>
      <c r="I49" s="664"/>
      <c r="J49" s="664"/>
      <c r="K49" s="731"/>
    </row>
    <row r="50" spans="1:54" s="627" customFormat="1" ht="24.95" customHeight="1">
      <c r="A50" s="647"/>
      <c r="B50" s="665"/>
      <c r="C50" s="651" t="s">
        <v>1619</v>
      </c>
      <c r="D50" s="647"/>
      <c r="E50" s="647"/>
      <c r="F50" s="647"/>
      <c r="G50" s="647"/>
      <c r="H50" s="647"/>
      <c r="I50" s="647"/>
      <c r="J50" s="647"/>
      <c r="K50" s="732"/>
    </row>
    <row r="51" spans="1:54" s="627" customFormat="1" ht="6.95" customHeight="1">
      <c r="A51" s="647"/>
      <c r="B51" s="665"/>
      <c r="C51" s="647"/>
      <c r="D51" s="647"/>
      <c r="E51" s="647"/>
      <c r="F51" s="647"/>
      <c r="G51" s="647"/>
      <c r="H51" s="647"/>
      <c r="I51" s="647"/>
      <c r="J51" s="647"/>
      <c r="K51" s="732"/>
    </row>
    <row r="52" spans="1:54" s="630" customFormat="1" ht="29.25" customHeight="1">
      <c r="A52" s="666"/>
      <c r="B52" s="667"/>
      <c r="C52" s="668" t="s">
        <v>1620</v>
      </c>
      <c r="D52" s="669" t="s">
        <v>15</v>
      </c>
      <c r="E52" s="669" t="s">
        <v>14</v>
      </c>
      <c r="F52" s="669" t="s">
        <v>21</v>
      </c>
      <c r="G52" s="669" t="s">
        <v>5</v>
      </c>
      <c r="H52" s="669" t="s">
        <v>1621</v>
      </c>
      <c r="I52" s="669" t="s">
        <v>1622</v>
      </c>
      <c r="J52" s="698" t="s">
        <v>1623</v>
      </c>
      <c r="K52" s="699" t="s">
        <v>1624</v>
      </c>
      <c r="M52" s="631" t="s">
        <v>2114</v>
      </c>
    </row>
    <row r="53" spans="1:54" s="627" customFormat="1" ht="22.9" customHeight="1">
      <c r="A53" s="647"/>
      <c r="B53" s="665"/>
      <c r="C53" s="670" t="s">
        <v>1632</v>
      </c>
      <c r="D53" s="647"/>
      <c r="E53" s="647"/>
      <c r="F53" s="647"/>
      <c r="G53" s="647"/>
      <c r="H53" s="647"/>
      <c r="J53" s="700">
        <f>AZ53</f>
        <v>0</v>
      </c>
      <c r="K53" s="732"/>
      <c r="M53" s="632"/>
      <c r="AI53" s="626" t="s">
        <v>1633</v>
      </c>
      <c r="AJ53" s="626" t="s">
        <v>1611</v>
      </c>
      <c r="AZ53" s="633">
        <f>AZ54+AZ131+AZ161</f>
        <v>0</v>
      </c>
    </row>
    <row r="54" spans="1:54" s="634" customFormat="1" ht="25.9" customHeight="1">
      <c r="A54" s="671"/>
      <c r="B54" s="672"/>
      <c r="C54" s="671"/>
      <c r="D54" s="673" t="s">
        <v>1633</v>
      </c>
      <c r="E54" s="674" t="s">
        <v>1634</v>
      </c>
      <c r="F54" s="674" t="s">
        <v>1635</v>
      </c>
      <c r="G54" s="671"/>
      <c r="H54" s="671"/>
      <c r="J54" s="701">
        <f>AZ54</f>
        <v>0</v>
      </c>
      <c r="K54" s="736"/>
      <c r="M54" s="636"/>
      <c r="AG54" s="635" t="s">
        <v>1636</v>
      </c>
      <c r="AI54" s="637" t="s">
        <v>1633</v>
      </c>
      <c r="AJ54" s="637" t="s">
        <v>1637</v>
      </c>
      <c r="AN54" s="635" t="s">
        <v>1638</v>
      </c>
      <c r="AZ54" s="638">
        <f>AZ55+AZ58+AZ65+AZ68+AZ71+AZ76+AZ80+AZ83+AZ86+AZ89+AZ93+AZ97+AZ101+AZ104+AZ110+AZ113+AZ115+AZ117+AZ119+AZ122+AZ125+AZ128</f>
        <v>0</v>
      </c>
    </row>
    <row r="55" spans="1:54" s="634" customFormat="1" ht="22.9" customHeight="1">
      <c r="A55" s="671"/>
      <c r="B55" s="672"/>
      <c r="C55" s="671"/>
      <c r="D55" s="673" t="s">
        <v>1633</v>
      </c>
      <c r="E55" s="675" t="s">
        <v>3594</v>
      </c>
      <c r="F55" s="675" t="s">
        <v>3595</v>
      </c>
      <c r="G55" s="671"/>
      <c r="H55" s="671"/>
      <c r="J55" s="703">
        <f>AZ55</f>
        <v>0</v>
      </c>
      <c r="K55" s="736"/>
      <c r="M55" s="636"/>
      <c r="AG55" s="635" t="s">
        <v>1636</v>
      </c>
      <c r="AI55" s="637" t="s">
        <v>1633</v>
      </c>
      <c r="AJ55" s="637" t="s">
        <v>1641</v>
      </c>
      <c r="AN55" s="635" t="s">
        <v>1638</v>
      </c>
      <c r="AZ55" s="638">
        <f>SUM(AZ56:AZ57)</f>
        <v>0</v>
      </c>
    </row>
    <row r="56" spans="1:54" s="627" customFormat="1" ht="24" customHeight="1">
      <c r="A56" s="647"/>
      <c r="B56" s="665"/>
      <c r="C56" s="676">
        <v>1</v>
      </c>
      <c r="D56" s="676" t="s">
        <v>1642</v>
      </c>
      <c r="E56" s="677" t="s">
        <v>3596</v>
      </c>
      <c r="F56" s="678" t="s">
        <v>3597</v>
      </c>
      <c r="G56" s="679" t="s">
        <v>3</v>
      </c>
      <c r="H56" s="680">
        <v>2520</v>
      </c>
      <c r="I56" s="68"/>
      <c r="J56" s="704">
        <f>ROUND(I56*H56,2)</f>
        <v>0</v>
      </c>
      <c r="K56" s="705" t="s">
        <v>3818</v>
      </c>
      <c r="M56" s="639" t="s">
        <v>2114</v>
      </c>
      <c r="AG56" s="640" t="s">
        <v>1647</v>
      </c>
      <c r="AI56" s="640" t="s">
        <v>1642</v>
      </c>
      <c r="AJ56" s="640" t="s">
        <v>1636</v>
      </c>
      <c r="AN56" s="626" t="s">
        <v>1638</v>
      </c>
      <c r="AT56" s="641" t="e">
        <f>IF(#REF!="základní",J56,0)</f>
        <v>#REF!</v>
      </c>
      <c r="AU56" s="641" t="e">
        <f>IF(#REF!="snížená",J56,0)</f>
        <v>#REF!</v>
      </c>
      <c r="AV56" s="641" t="e">
        <f>IF(#REF!="zákl. přenesená",J56,0)</f>
        <v>#REF!</v>
      </c>
      <c r="AW56" s="641" t="e">
        <f>IF(#REF!="sníž. přenesená",J56,0)</f>
        <v>#REF!</v>
      </c>
      <c r="AX56" s="641" t="e">
        <f>IF(#REF!="nulová",J56,0)</f>
        <v>#REF!</v>
      </c>
      <c r="AY56" s="626" t="s">
        <v>1636</v>
      </c>
      <c r="AZ56" s="641">
        <f>ROUND(I56*H56,2)</f>
        <v>0</v>
      </c>
      <c r="BA56" s="626" t="s">
        <v>1647</v>
      </c>
      <c r="BB56" s="640" t="s">
        <v>3598</v>
      </c>
    </row>
    <row r="57" spans="1:54" s="627" customFormat="1" ht="48" customHeight="1">
      <c r="A57" s="647"/>
      <c r="B57" s="665"/>
      <c r="C57" s="681">
        <v>2</v>
      </c>
      <c r="D57" s="681" t="s">
        <v>1653</v>
      </c>
      <c r="E57" s="682" t="s">
        <v>3599</v>
      </c>
      <c r="F57" s="683" t="s">
        <v>3600</v>
      </c>
      <c r="G57" s="684" t="s">
        <v>1653</v>
      </c>
      <c r="H57" s="685">
        <v>2520</v>
      </c>
      <c r="I57" s="69"/>
      <c r="J57" s="706">
        <f>ROUND(I57*H57,2)</f>
        <v>0</v>
      </c>
      <c r="K57" s="705" t="s">
        <v>3819</v>
      </c>
      <c r="L57" s="642"/>
      <c r="M57" s="643" t="s">
        <v>2114</v>
      </c>
      <c r="AG57" s="640" t="s">
        <v>1656</v>
      </c>
      <c r="AI57" s="640" t="s">
        <v>1653</v>
      </c>
      <c r="AJ57" s="640" t="s">
        <v>1636</v>
      </c>
      <c r="AN57" s="626" t="s">
        <v>1638</v>
      </c>
      <c r="AT57" s="641" t="e">
        <f>IF(#REF!="základní",J57,0)</f>
        <v>#REF!</v>
      </c>
      <c r="AU57" s="641" t="e">
        <f>IF(#REF!="snížená",J57,0)</f>
        <v>#REF!</v>
      </c>
      <c r="AV57" s="641" t="e">
        <f>IF(#REF!="zákl. přenesená",J57,0)</f>
        <v>#REF!</v>
      </c>
      <c r="AW57" s="641" t="e">
        <f>IF(#REF!="sníž. přenesená",J57,0)</f>
        <v>#REF!</v>
      </c>
      <c r="AX57" s="641" t="e">
        <f>IF(#REF!="nulová",J57,0)</f>
        <v>#REF!</v>
      </c>
      <c r="AY57" s="626" t="s">
        <v>1636</v>
      </c>
      <c r="AZ57" s="641">
        <f>ROUND(I57*H57,2)</f>
        <v>0</v>
      </c>
      <c r="BA57" s="626" t="s">
        <v>1647</v>
      </c>
      <c r="BB57" s="640" t="s">
        <v>3601</v>
      </c>
    </row>
    <row r="58" spans="1:54" s="634" customFormat="1" ht="22.9" customHeight="1">
      <c r="A58" s="671"/>
      <c r="B58" s="672"/>
      <c r="C58" s="671"/>
      <c r="D58" s="673" t="s">
        <v>1633</v>
      </c>
      <c r="E58" s="675" t="s">
        <v>3602</v>
      </c>
      <c r="F58" s="675" t="s">
        <v>3603</v>
      </c>
      <c r="G58" s="671"/>
      <c r="H58" s="671"/>
      <c r="J58" s="703">
        <f>AZ58</f>
        <v>0</v>
      </c>
      <c r="K58" s="736"/>
      <c r="M58" s="636"/>
      <c r="AG58" s="635" t="s">
        <v>1636</v>
      </c>
      <c r="AI58" s="637" t="s">
        <v>1633</v>
      </c>
      <c r="AJ58" s="637" t="s">
        <v>1641</v>
      </c>
      <c r="AN58" s="635" t="s">
        <v>1638</v>
      </c>
      <c r="AZ58" s="638">
        <f>SUM(AZ59:AZ64)</f>
        <v>0</v>
      </c>
    </row>
    <row r="59" spans="1:54" s="627" customFormat="1" ht="24" customHeight="1">
      <c r="A59" s="647"/>
      <c r="B59" s="665"/>
      <c r="C59" s="676">
        <v>3</v>
      </c>
      <c r="D59" s="676" t="s">
        <v>1642</v>
      </c>
      <c r="E59" s="677" t="s">
        <v>3604</v>
      </c>
      <c r="F59" s="678" t="s">
        <v>3605</v>
      </c>
      <c r="G59" s="679" t="s">
        <v>18</v>
      </c>
      <c r="H59" s="680">
        <v>17</v>
      </c>
      <c r="I59" s="68"/>
      <c r="J59" s="704">
        <f t="shared" ref="J59:J64" si="0">ROUND(I59*H59,2)</f>
        <v>0</v>
      </c>
      <c r="K59" s="705" t="s">
        <v>3818</v>
      </c>
      <c r="M59" s="639" t="s">
        <v>2114</v>
      </c>
      <c r="AG59" s="640" t="s">
        <v>1647</v>
      </c>
      <c r="AI59" s="640" t="s">
        <v>1642</v>
      </c>
      <c r="AJ59" s="640" t="s">
        <v>1636</v>
      </c>
      <c r="AN59" s="626" t="s">
        <v>1638</v>
      </c>
      <c r="AT59" s="641" t="e">
        <f>IF(#REF!="základní",J59,0)</f>
        <v>#REF!</v>
      </c>
      <c r="AU59" s="641" t="e">
        <f>IF(#REF!="snížená",J59,0)</f>
        <v>#REF!</v>
      </c>
      <c r="AV59" s="641" t="e">
        <f>IF(#REF!="zákl. přenesená",J59,0)</f>
        <v>#REF!</v>
      </c>
      <c r="AW59" s="641" t="e">
        <f>IF(#REF!="sníž. přenesená",J59,0)</f>
        <v>#REF!</v>
      </c>
      <c r="AX59" s="641" t="e">
        <f>IF(#REF!="nulová",J59,0)</f>
        <v>#REF!</v>
      </c>
      <c r="AY59" s="626" t="s">
        <v>1636</v>
      </c>
      <c r="AZ59" s="641">
        <f t="shared" ref="AZ59:AZ64" si="1">ROUND(I59*H59,2)</f>
        <v>0</v>
      </c>
      <c r="BA59" s="626" t="s">
        <v>1647</v>
      </c>
      <c r="BB59" s="640" t="s">
        <v>3606</v>
      </c>
    </row>
    <row r="60" spans="1:54" s="627" customFormat="1" ht="16.5" customHeight="1">
      <c r="A60" s="647"/>
      <c r="B60" s="665"/>
      <c r="C60" s="676">
        <v>4</v>
      </c>
      <c r="D60" s="676" t="s">
        <v>1642</v>
      </c>
      <c r="E60" s="677" t="s">
        <v>3607</v>
      </c>
      <c r="F60" s="678" t="s">
        <v>3608</v>
      </c>
      <c r="G60" s="679" t="s">
        <v>18</v>
      </c>
      <c r="H60" s="680">
        <v>34</v>
      </c>
      <c r="I60" s="68"/>
      <c r="J60" s="704">
        <f t="shared" si="0"/>
        <v>0</v>
      </c>
      <c r="K60" s="705" t="s">
        <v>3818</v>
      </c>
      <c r="M60" s="639" t="s">
        <v>2114</v>
      </c>
      <c r="AG60" s="640" t="s">
        <v>1647</v>
      </c>
      <c r="AI60" s="640" t="s">
        <v>1642</v>
      </c>
      <c r="AJ60" s="640" t="s">
        <v>1636</v>
      </c>
      <c r="AN60" s="626" t="s">
        <v>1638</v>
      </c>
      <c r="AT60" s="641" t="e">
        <f>IF(#REF!="základní",J60,0)</f>
        <v>#REF!</v>
      </c>
      <c r="AU60" s="641" t="e">
        <f>IF(#REF!="snížená",J60,0)</f>
        <v>#REF!</v>
      </c>
      <c r="AV60" s="641" t="e">
        <f>IF(#REF!="zákl. přenesená",J60,0)</f>
        <v>#REF!</v>
      </c>
      <c r="AW60" s="641" t="e">
        <f>IF(#REF!="sníž. přenesená",J60,0)</f>
        <v>#REF!</v>
      </c>
      <c r="AX60" s="641" t="e">
        <f>IF(#REF!="nulová",J60,0)</f>
        <v>#REF!</v>
      </c>
      <c r="AY60" s="626" t="s">
        <v>1636</v>
      </c>
      <c r="AZ60" s="641">
        <f t="shared" si="1"/>
        <v>0</v>
      </c>
      <c r="BA60" s="626" t="s">
        <v>1647</v>
      </c>
      <c r="BB60" s="640" t="s">
        <v>3609</v>
      </c>
    </row>
    <row r="61" spans="1:54" s="627" customFormat="1" ht="36" customHeight="1">
      <c r="A61" s="647"/>
      <c r="B61" s="665"/>
      <c r="C61" s="681">
        <v>5</v>
      </c>
      <c r="D61" s="681" t="s">
        <v>1653</v>
      </c>
      <c r="E61" s="682" t="s">
        <v>3610</v>
      </c>
      <c r="F61" s="683" t="s">
        <v>3611</v>
      </c>
      <c r="G61" s="684" t="s">
        <v>2881</v>
      </c>
      <c r="H61" s="685">
        <v>17</v>
      </c>
      <c r="I61" s="69"/>
      <c r="J61" s="706">
        <f t="shared" si="0"/>
        <v>0</v>
      </c>
      <c r="K61" s="705" t="s">
        <v>3819</v>
      </c>
      <c r="L61" s="642"/>
      <c r="M61" s="643" t="s">
        <v>2114</v>
      </c>
      <c r="AG61" s="640" t="s">
        <v>1656</v>
      </c>
      <c r="AI61" s="640" t="s">
        <v>1653</v>
      </c>
      <c r="AJ61" s="640" t="s">
        <v>1636</v>
      </c>
      <c r="AN61" s="626" t="s">
        <v>1638</v>
      </c>
      <c r="AT61" s="641" t="e">
        <f>IF(#REF!="základní",J61,0)</f>
        <v>#REF!</v>
      </c>
      <c r="AU61" s="641" t="e">
        <f>IF(#REF!="snížená",J61,0)</f>
        <v>#REF!</v>
      </c>
      <c r="AV61" s="641" t="e">
        <f>IF(#REF!="zákl. přenesená",J61,0)</f>
        <v>#REF!</v>
      </c>
      <c r="AW61" s="641" t="e">
        <f>IF(#REF!="sníž. přenesená",J61,0)</f>
        <v>#REF!</v>
      </c>
      <c r="AX61" s="641" t="e">
        <f>IF(#REF!="nulová",J61,0)</f>
        <v>#REF!</v>
      </c>
      <c r="AY61" s="626" t="s">
        <v>1636</v>
      </c>
      <c r="AZ61" s="641">
        <f t="shared" si="1"/>
        <v>0</v>
      </c>
      <c r="BA61" s="626" t="s">
        <v>1647</v>
      </c>
      <c r="BB61" s="640" t="s">
        <v>3612</v>
      </c>
    </row>
    <row r="62" spans="1:54" s="627" customFormat="1" ht="16.5" customHeight="1">
      <c r="A62" s="647"/>
      <c r="B62" s="665"/>
      <c r="C62" s="681">
        <v>6</v>
      </c>
      <c r="D62" s="681" t="s">
        <v>1653</v>
      </c>
      <c r="E62" s="682" t="s">
        <v>3613</v>
      </c>
      <c r="F62" s="683" t="s">
        <v>3614</v>
      </c>
      <c r="G62" s="684" t="s">
        <v>2881</v>
      </c>
      <c r="H62" s="685">
        <v>34</v>
      </c>
      <c r="I62" s="69"/>
      <c r="J62" s="706">
        <f t="shared" si="0"/>
        <v>0</v>
      </c>
      <c r="K62" s="705" t="s">
        <v>3819</v>
      </c>
      <c r="L62" s="642"/>
      <c r="M62" s="643" t="s">
        <v>2114</v>
      </c>
      <c r="AG62" s="640" t="s">
        <v>1656</v>
      </c>
      <c r="AI62" s="640" t="s">
        <v>1653</v>
      </c>
      <c r="AJ62" s="640" t="s">
        <v>1636</v>
      </c>
      <c r="AN62" s="626" t="s">
        <v>1638</v>
      </c>
      <c r="AT62" s="641" t="e">
        <f>IF(#REF!="základní",J62,0)</f>
        <v>#REF!</v>
      </c>
      <c r="AU62" s="641" t="e">
        <f>IF(#REF!="snížená",J62,0)</f>
        <v>#REF!</v>
      </c>
      <c r="AV62" s="641" t="e">
        <f>IF(#REF!="zákl. přenesená",J62,0)</f>
        <v>#REF!</v>
      </c>
      <c r="AW62" s="641" t="e">
        <f>IF(#REF!="sníž. přenesená",J62,0)</f>
        <v>#REF!</v>
      </c>
      <c r="AX62" s="641" t="e">
        <f>IF(#REF!="nulová",J62,0)</f>
        <v>#REF!</v>
      </c>
      <c r="AY62" s="626" t="s">
        <v>1636</v>
      </c>
      <c r="AZ62" s="641">
        <f t="shared" si="1"/>
        <v>0</v>
      </c>
      <c r="BA62" s="626" t="s">
        <v>1647</v>
      </c>
      <c r="BB62" s="640" t="s">
        <v>3615</v>
      </c>
    </row>
    <row r="63" spans="1:54" s="627" customFormat="1" ht="16.5" customHeight="1">
      <c r="A63" s="647"/>
      <c r="B63" s="665"/>
      <c r="C63" s="681">
        <v>7</v>
      </c>
      <c r="D63" s="681" t="s">
        <v>1653</v>
      </c>
      <c r="E63" s="682" t="s">
        <v>3616</v>
      </c>
      <c r="F63" s="683" t="s">
        <v>3617</v>
      </c>
      <c r="G63" s="684" t="s">
        <v>2881</v>
      </c>
      <c r="H63" s="685">
        <v>17</v>
      </c>
      <c r="I63" s="69"/>
      <c r="J63" s="706">
        <f t="shared" si="0"/>
        <v>0</v>
      </c>
      <c r="K63" s="705" t="s">
        <v>3819</v>
      </c>
      <c r="L63" s="642"/>
      <c r="M63" s="643" t="s">
        <v>2114</v>
      </c>
      <c r="AG63" s="640" t="s">
        <v>1656</v>
      </c>
      <c r="AI63" s="640" t="s">
        <v>1653</v>
      </c>
      <c r="AJ63" s="640" t="s">
        <v>1636</v>
      </c>
      <c r="AN63" s="626" t="s">
        <v>1638</v>
      </c>
      <c r="AT63" s="641" t="e">
        <f>IF(#REF!="základní",J63,0)</f>
        <v>#REF!</v>
      </c>
      <c r="AU63" s="641" t="e">
        <f>IF(#REF!="snížená",J63,0)</f>
        <v>#REF!</v>
      </c>
      <c r="AV63" s="641" t="e">
        <f>IF(#REF!="zákl. přenesená",J63,0)</f>
        <v>#REF!</v>
      </c>
      <c r="AW63" s="641" t="e">
        <f>IF(#REF!="sníž. přenesená",J63,0)</f>
        <v>#REF!</v>
      </c>
      <c r="AX63" s="641" t="e">
        <f>IF(#REF!="nulová",J63,0)</f>
        <v>#REF!</v>
      </c>
      <c r="AY63" s="626" t="s">
        <v>1636</v>
      </c>
      <c r="AZ63" s="641">
        <f t="shared" si="1"/>
        <v>0</v>
      </c>
      <c r="BA63" s="626" t="s">
        <v>1647</v>
      </c>
      <c r="BB63" s="640" t="s">
        <v>3618</v>
      </c>
    </row>
    <row r="64" spans="1:54" s="627" customFormat="1" ht="16.5" customHeight="1">
      <c r="A64" s="647"/>
      <c r="B64" s="665"/>
      <c r="C64" s="681">
        <v>8</v>
      </c>
      <c r="D64" s="681" t="s">
        <v>1653</v>
      </c>
      <c r="E64" s="682" t="s">
        <v>3619</v>
      </c>
      <c r="F64" s="683" t="s">
        <v>3620</v>
      </c>
      <c r="G64" s="684" t="s">
        <v>2881</v>
      </c>
      <c r="H64" s="685">
        <v>17</v>
      </c>
      <c r="I64" s="69"/>
      <c r="J64" s="706">
        <f t="shared" si="0"/>
        <v>0</v>
      </c>
      <c r="K64" s="705" t="s">
        <v>3819</v>
      </c>
      <c r="L64" s="642"/>
      <c r="M64" s="643" t="s">
        <v>2114</v>
      </c>
      <c r="AG64" s="640" t="s">
        <v>1656</v>
      </c>
      <c r="AI64" s="640" t="s">
        <v>1653</v>
      </c>
      <c r="AJ64" s="640" t="s">
        <v>1636</v>
      </c>
      <c r="AN64" s="626" t="s">
        <v>1638</v>
      </c>
      <c r="AT64" s="641" t="e">
        <f>IF(#REF!="základní",J64,0)</f>
        <v>#REF!</v>
      </c>
      <c r="AU64" s="641" t="e">
        <f>IF(#REF!="snížená",J64,0)</f>
        <v>#REF!</v>
      </c>
      <c r="AV64" s="641" t="e">
        <f>IF(#REF!="zákl. přenesená",J64,0)</f>
        <v>#REF!</v>
      </c>
      <c r="AW64" s="641" t="e">
        <f>IF(#REF!="sníž. přenesená",J64,0)</f>
        <v>#REF!</v>
      </c>
      <c r="AX64" s="641" t="e">
        <f>IF(#REF!="nulová",J64,0)</f>
        <v>#REF!</v>
      </c>
      <c r="AY64" s="626" t="s">
        <v>1636</v>
      </c>
      <c r="AZ64" s="641">
        <f t="shared" si="1"/>
        <v>0</v>
      </c>
      <c r="BA64" s="626" t="s">
        <v>1647</v>
      </c>
      <c r="BB64" s="640" t="s">
        <v>3621</v>
      </c>
    </row>
    <row r="65" spans="1:54" s="634" customFormat="1" ht="22.9" customHeight="1">
      <c r="A65" s="671"/>
      <c r="B65" s="672"/>
      <c r="C65" s="671"/>
      <c r="D65" s="673" t="s">
        <v>1633</v>
      </c>
      <c r="E65" s="675" t="s">
        <v>3622</v>
      </c>
      <c r="F65" s="675" t="s">
        <v>3623</v>
      </c>
      <c r="G65" s="671"/>
      <c r="H65" s="671"/>
      <c r="J65" s="703">
        <f>AZ65</f>
        <v>0</v>
      </c>
      <c r="K65" s="736"/>
      <c r="M65" s="636"/>
      <c r="AG65" s="635" t="s">
        <v>2822</v>
      </c>
      <c r="AI65" s="637" t="s">
        <v>1633</v>
      </c>
      <c r="AJ65" s="637" t="s">
        <v>1641</v>
      </c>
      <c r="AN65" s="635" t="s">
        <v>1638</v>
      </c>
      <c r="AZ65" s="638">
        <f>SUM(AZ66:AZ67)</f>
        <v>0</v>
      </c>
    </row>
    <row r="66" spans="1:54" s="627" customFormat="1" ht="16.5" customHeight="1">
      <c r="A66" s="647"/>
      <c r="B66" s="665"/>
      <c r="C66" s="676">
        <v>9</v>
      </c>
      <c r="D66" s="676" t="s">
        <v>1642</v>
      </c>
      <c r="E66" s="677" t="s">
        <v>3624</v>
      </c>
      <c r="F66" s="678" t="s">
        <v>3625</v>
      </c>
      <c r="G66" s="679" t="s">
        <v>18</v>
      </c>
      <c r="H66" s="680">
        <v>1</v>
      </c>
      <c r="I66" s="68"/>
      <c r="J66" s="704">
        <f>ROUND(I66*H66,2)</f>
        <v>0</v>
      </c>
      <c r="K66" s="705" t="s">
        <v>3818</v>
      </c>
      <c r="M66" s="639" t="s">
        <v>2114</v>
      </c>
      <c r="AG66" s="640" t="s">
        <v>2778</v>
      </c>
      <c r="AI66" s="640" t="s">
        <v>1642</v>
      </c>
      <c r="AJ66" s="640" t="s">
        <v>1636</v>
      </c>
      <c r="AN66" s="626" t="s">
        <v>1638</v>
      </c>
      <c r="AT66" s="641" t="e">
        <f>IF(#REF!="základní",J66,0)</f>
        <v>#REF!</v>
      </c>
      <c r="AU66" s="641" t="e">
        <f>IF(#REF!="snížená",J66,0)</f>
        <v>#REF!</v>
      </c>
      <c r="AV66" s="641" t="e">
        <f>IF(#REF!="zákl. přenesená",J66,0)</f>
        <v>#REF!</v>
      </c>
      <c r="AW66" s="641" t="e">
        <f>IF(#REF!="sníž. přenesená",J66,0)</f>
        <v>#REF!</v>
      </c>
      <c r="AX66" s="641" t="e">
        <f>IF(#REF!="nulová",J66,0)</f>
        <v>#REF!</v>
      </c>
      <c r="AY66" s="626" t="s">
        <v>1636</v>
      </c>
      <c r="AZ66" s="641">
        <f>ROUND(I66*H66,2)</f>
        <v>0</v>
      </c>
      <c r="BA66" s="626" t="s">
        <v>2778</v>
      </c>
      <c r="BB66" s="640" t="s">
        <v>3626</v>
      </c>
    </row>
    <row r="67" spans="1:54" s="627" customFormat="1" ht="24" customHeight="1">
      <c r="A67" s="647"/>
      <c r="B67" s="665"/>
      <c r="C67" s="681">
        <v>10</v>
      </c>
      <c r="D67" s="681" t="s">
        <v>1653</v>
      </c>
      <c r="E67" s="682" t="s">
        <v>3627</v>
      </c>
      <c r="F67" s="683" t="s">
        <v>3628</v>
      </c>
      <c r="G67" s="684" t="s">
        <v>2881</v>
      </c>
      <c r="H67" s="685">
        <v>1</v>
      </c>
      <c r="I67" s="69"/>
      <c r="J67" s="706">
        <f>ROUND(I67*H67,2)</f>
        <v>0</v>
      </c>
      <c r="K67" s="705" t="s">
        <v>3818</v>
      </c>
      <c r="L67" s="642"/>
      <c r="M67" s="643" t="s">
        <v>2114</v>
      </c>
      <c r="AG67" s="640" t="s">
        <v>1656</v>
      </c>
      <c r="AI67" s="640" t="s">
        <v>1653</v>
      </c>
      <c r="AJ67" s="640" t="s">
        <v>1636</v>
      </c>
      <c r="AN67" s="626" t="s">
        <v>1638</v>
      </c>
      <c r="AT67" s="641" t="e">
        <f>IF(#REF!="základní",J67,0)</f>
        <v>#REF!</v>
      </c>
      <c r="AU67" s="641" t="e">
        <f>IF(#REF!="snížená",J67,0)</f>
        <v>#REF!</v>
      </c>
      <c r="AV67" s="641" t="e">
        <f>IF(#REF!="zákl. přenesená",J67,0)</f>
        <v>#REF!</v>
      </c>
      <c r="AW67" s="641" t="e">
        <f>IF(#REF!="sníž. přenesená",J67,0)</f>
        <v>#REF!</v>
      </c>
      <c r="AX67" s="641" t="e">
        <f>IF(#REF!="nulová",J67,0)</f>
        <v>#REF!</v>
      </c>
      <c r="AY67" s="626" t="s">
        <v>1636</v>
      </c>
      <c r="AZ67" s="641">
        <f>ROUND(I67*H67,2)</f>
        <v>0</v>
      </c>
      <c r="BA67" s="626" t="s">
        <v>1647</v>
      </c>
      <c r="BB67" s="640" t="s">
        <v>3629</v>
      </c>
    </row>
    <row r="68" spans="1:54" s="634" customFormat="1" ht="22.9" customHeight="1">
      <c r="A68" s="671"/>
      <c r="B68" s="672"/>
      <c r="C68" s="671"/>
      <c r="D68" s="673" t="s">
        <v>1633</v>
      </c>
      <c r="E68" s="675" t="s">
        <v>3630</v>
      </c>
      <c r="F68" s="675" t="s">
        <v>3631</v>
      </c>
      <c r="G68" s="671"/>
      <c r="H68" s="671"/>
      <c r="J68" s="703">
        <f>AZ68</f>
        <v>0</v>
      </c>
      <c r="K68" s="736"/>
      <c r="M68" s="636"/>
      <c r="AG68" s="635" t="s">
        <v>1636</v>
      </c>
      <c r="AI68" s="637" t="s">
        <v>1633</v>
      </c>
      <c r="AJ68" s="637" t="s">
        <v>1641</v>
      </c>
      <c r="AN68" s="635" t="s">
        <v>1638</v>
      </c>
      <c r="AZ68" s="638">
        <f>SUM(AZ69:AZ70)</f>
        <v>0</v>
      </c>
    </row>
    <row r="69" spans="1:54" s="627" customFormat="1" ht="24" customHeight="1">
      <c r="A69" s="647"/>
      <c r="B69" s="665"/>
      <c r="C69" s="676">
        <v>11</v>
      </c>
      <c r="D69" s="676" t="s">
        <v>1642</v>
      </c>
      <c r="E69" s="677" t="s">
        <v>3596</v>
      </c>
      <c r="F69" s="678" t="s">
        <v>3597</v>
      </c>
      <c r="G69" s="679" t="s">
        <v>3</v>
      </c>
      <c r="H69" s="680">
        <v>310</v>
      </c>
      <c r="I69" s="68"/>
      <c r="J69" s="704">
        <f>ROUND(I69*H69,2)</f>
        <v>0</v>
      </c>
      <c r="K69" s="705" t="s">
        <v>3818</v>
      </c>
      <c r="M69" s="639" t="s">
        <v>2114</v>
      </c>
      <c r="AG69" s="640" t="s">
        <v>1647</v>
      </c>
      <c r="AI69" s="640" t="s">
        <v>1642</v>
      </c>
      <c r="AJ69" s="640" t="s">
        <v>1636</v>
      </c>
      <c r="AN69" s="626" t="s">
        <v>1638</v>
      </c>
      <c r="AT69" s="641" t="e">
        <f>IF(#REF!="základní",J69,0)</f>
        <v>#REF!</v>
      </c>
      <c r="AU69" s="641" t="e">
        <f>IF(#REF!="snížená",J69,0)</f>
        <v>#REF!</v>
      </c>
      <c r="AV69" s="641" t="e">
        <f>IF(#REF!="zákl. přenesená",J69,0)</f>
        <v>#REF!</v>
      </c>
      <c r="AW69" s="641" t="e">
        <f>IF(#REF!="sníž. přenesená",J69,0)</f>
        <v>#REF!</v>
      </c>
      <c r="AX69" s="641" t="e">
        <f>IF(#REF!="nulová",J69,0)</f>
        <v>#REF!</v>
      </c>
      <c r="AY69" s="626" t="s">
        <v>1636</v>
      </c>
      <c r="AZ69" s="641">
        <f>ROUND(I69*H69,2)</f>
        <v>0</v>
      </c>
      <c r="BA69" s="626" t="s">
        <v>1647</v>
      </c>
      <c r="BB69" s="640" t="s">
        <v>3632</v>
      </c>
    </row>
    <row r="70" spans="1:54" s="627" customFormat="1" ht="48" customHeight="1">
      <c r="A70" s="647"/>
      <c r="B70" s="665"/>
      <c r="C70" s="681">
        <v>12</v>
      </c>
      <c r="D70" s="681" t="s">
        <v>1653</v>
      </c>
      <c r="E70" s="682" t="s">
        <v>3633</v>
      </c>
      <c r="F70" s="683" t="s">
        <v>3815</v>
      </c>
      <c r="G70" s="684" t="s">
        <v>1653</v>
      </c>
      <c r="H70" s="685">
        <v>310</v>
      </c>
      <c r="I70" s="69"/>
      <c r="J70" s="706">
        <f>ROUND(I70*H70,2)</f>
        <v>0</v>
      </c>
      <c r="K70" s="705" t="s">
        <v>3819</v>
      </c>
      <c r="L70" s="642"/>
      <c r="M70" s="643" t="s">
        <v>2114</v>
      </c>
      <c r="AG70" s="640" t="s">
        <v>1656</v>
      </c>
      <c r="AI70" s="640" t="s">
        <v>1653</v>
      </c>
      <c r="AJ70" s="640" t="s">
        <v>1636</v>
      </c>
      <c r="AN70" s="626" t="s">
        <v>1638</v>
      </c>
      <c r="AT70" s="641" t="e">
        <f>IF(#REF!="základní",J70,0)</f>
        <v>#REF!</v>
      </c>
      <c r="AU70" s="641" t="e">
        <f>IF(#REF!="snížená",J70,0)</f>
        <v>#REF!</v>
      </c>
      <c r="AV70" s="641" t="e">
        <f>IF(#REF!="zákl. přenesená",J70,0)</f>
        <v>#REF!</v>
      </c>
      <c r="AW70" s="641" t="e">
        <f>IF(#REF!="sníž. přenesená",J70,0)</f>
        <v>#REF!</v>
      </c>
      <c r="AX70" s="641" t="e">
        <f>IF(#REF!="nulová",J70,0)</f>
        <v>#REF!</v>
      </c>
      <c r="AY70" s="626" t="s">
        <v>1636</v>
      </c>
      <c r="AZ70" s="641">
        <f>ROUND(I70*H70,2)</f>
        <v>0</v>
      </c>
      <c r="BA70" s="626" t="s">
        <v>1647</v>
      </c>
      <c r="BB70" s="640" t="s">
        <v>3634</v>
      </c>
    </row>
    <row r="71" spans="1:54" s="634" customFormat="1" ht="22.9" customHeight="1">
      <c r="A71" s="671"/>
      <c r="B71" s="672"/>
      <c r="C71" s="671"/>
      <c r="D71" s="673" t="s">
        <v>1633</v>
      </c>
      <c r="E71" s="675" t="s">
        <v>3635</v>
      </c>
      <c r="F71" s="675" t="s">
        <v>3636</v>
      </c>
      <c r="G71" s="671"/>
      <c r="H71" s="671"/>
      <c r="J71" s="703">
        <f>AZ71</f>
        <v>0</v>
      </c>
      <c r="K71" s="736"/>
      <c r="M71" s="636"/>
      <c r="AG71" s="635" t="s">
        <v>1636</v>
      </c>
      <c r="AI71" s="637" t="s">
        <v>1633</v>
      </c>
      <c r="AJ71" s="637" t="s">
        <v>1641</v>
      </c>
      <c r="AN71" s="635" t="s">
        <v>1638</v>
      </c>
      <c r="AZ71" s="638">
        <f>SUM(AZ72:AZ75)</f>
        <v>0</v>
      </c>
    </row>
    <row r="72" spans="1:54" s="627" customFormat="1" ht="24" customHeight="1">
      <c r="A72" s="647"/>
      <c r="B72" s="665"/>
      <c r="C72" s="676">
        <v>13</v>
      </c>
      <c r="D72" s="676" t="s">
        <v>1642</v>
      </c>
      <c r="E72" s="677" t="s">
        <v>3604</v>
      </c>
      <c r="F72" s="678" t="s">
        <v>3605</v>
      </c>
      <c r="G72" s="679" t="s">
        <v>18</v>
      </c>
      <c r="H72" s="680">
        <v>7</v>
      </c>
      <c r="I72" s="68"/>
      <c r="J72" s="704">
        <f>ROUND(I72*H72,2)</f>
        <v>0</v>
      </c>
      <c r="K72" s="705" t="s">
        <v>3818</v>
      </c>
      <c r="M72" s="639" t="s">
        <v>2114</v>
      </c>
      <c r="AG72" s="640" t="s">
        <v>1647</v>
      </c>
      <c r="AI72" s="640" t="s">
        <v>1642</v>
      </c>
      <c r="AJ72" s="640" t="s">
        <v>1636</v>
      </c>
      <c r="AN72" s="626" t="s">
        <v>1638</v>
      </c>
      <c r="AT72" s="641" t="e">
        <f>IF(#REF!="základní",J72,0)</f>
        <v>#REF!</v>
      </c>
      <c r="AU72" s="641" t="e">
        <f>IF(#REF!="snížená",J72,0)</f>
        <v>#REF!</v>
      </c>
      <c r="AV72" s="641" t="e">
        <f>IF(#REF!="zákl. přenesená",J72,0)</f>
        <v>#REF!</v>
      </c>
      <c r="AW72" s="641" t="e">
        <f>IF(#REF!="sníž. přenesená",J72,0)</f>
        <v>#REF!</v>
      </c>
      <c r="AX72" s="641" t="e">
        <f>IF(#REF!="nulová",J72,0)</f>
        <v>#REF!</v>
      </c>
      <c r="AY72" s="626" t="s">
        <v>1636</v>
      </c>
      <c r="AZ72" s="641">
        <f>ROUND(I72*H72,2)</f>
        <v>0</v>
      </c>
      <c r="BA72" s="626" t="s">
        <v>1647</v>
      </c>
      <c r="BB72" s="640" t="s">
        <v>3637</v>
      </c>
    </row>
    <row r="73" spans="1:54" s="627" customFormat="1" ht="16.5" customHeight="1">
      <c r="A73" s="647"/>
      <c r="B73" s="665"/>
      <c r="C73" s="676">
        <v>14</v>
      </c>
      <c r="D73" s="676" t="s">
        <v>1642</v>
      </c>
      <c r="E73" s="677" t="s">
        <v>3607</v>
      </c>
      <c r="F73" s="678" t="s">
        <v>3608</v>
      </c>
      <c r="G73" s="679" t="s">
        <v>18</v>
      </c>
      <c r="H73" s="680">
        <v>7</v>
      </c>
      <c r="I73" s="68"/>
      <c r="J73" s="704">
        <f>ROUND(I73*H73,2)</f>
        <v>0</v>
      </c>
      <c r="K73" s="705" t="s">
        <v>3818</v>
      </c>
      <c r="M73" s="639" t="s">
        <v>2114</v>
      </c>
      <c r="AG73" s="640" t="s">
        <v>1647</v>
      </c>
      <c r="AI73" s="640" t="s">
        <v>1642</v>
      </c>
      <c r="AJ73" s="640" t="s">
        <v>1636</v>
      </c>
      <c r="AN73" s="626" t="s">
        <v>1638</v>
      </c>
      <c r="AT73" s="641" t="e">
        <f>IF(#REF!="základní",J73,0)</f>
        <v>#REF!</v>
      </c>
      <c r="AU73" s="641" t="e">
        <f>IF(#REF!="snížená",J73,0)</f>
        <v>#REF!</v>
      </c>
      <c r="AV73" s="641" t="e">
        <f>IF(#REF!="zákl. přenesená",J73,0)</f>
        <v>#REF!</v>
      </c>
      <c r="AW73" s="641" t="e">
        <f>IF(#REF!="sníž. přenesená",J73,0)</f>
        <v>#REF!</v>
      </c>
      <c r="AX73" s="641" t="e">
        <f>IF(#REF!="nulová",J73,0)</f>
        <v>#REF!</v>
      </c>
      <c r="AY73" s="626" t="s">
        <v>1636</v>
      </c>
      <c r="AZ73" s="641">
        <f>ROUND(I73*H73,2)</f>
        <v>0</v>
      </c>
      <c r="BA73" s="626" t="s">
        <v>1647</v>
      </c>
      <c r="BB73" s="640" t="s">
        <v>3638</v>
      </c>
    </row>
    <row r="74" spans="1:54" s="627" customFormat="1" ht="24" customHeight="1">
      <c r="A74" s="647"/>
      <c r="B74" s="665"/>
      <c r="C74" s="681">
        <v>15</v>
      </c>
      <c r="D74" s="681" t="s">
        <v>1653</v>
      </c>
      <c r="E74" s="682" t="s">
        <v>3639</v>
      </c>
      <c r="F74" s="683" t="s">
        <v>3640</v>
      </c>
      <c r="G74" s="684" t="s">
        <v>2881</v>
      </c>
      <c r="H74" s="685">
        <v>7</v>
      </c>
      <c r="I74" s="69"/>
      <c r="J74" s="706">
        <f>ROUND(I74*H74,2)</f>
        <v>0</v>
      </c>
      <c r="K74" s="705" t="s">
        <v>3819</v>
      </c>
      <c r="L74" s="642"/>
      <c r="M74" s="643" t="s">
        <v>2114</v>
      </c>
      <c r="AG74" s="640" t="s">
        <v>1656</v>
      </c>
      <c r="AI74" s="640" t="s">
        <v>1653</v>
      </c>
      <c r="AJ74" s="640" t="s">
        <v>1636</v>
      </c>
      <c r="AN74" s="626" t="s">
        <v>1638</v>
      </c>
      <c r="AT74" s="641" t="e">
        <f>IF(#REF!="základní",J74,0)</f>
        <v>#REF!</v>
      </c>
      <c r="AU74" s="641" t="e">
        <f>IF(#REF!="snížená",J74,0)</f>
        <v>#REF!</v>
      </c>
      <c r="AV74" s="641" t="e">
        <f>IF(#REF!="zákl. přenesená",J74,0)</f>
        <v>#REF!</v>
      </c>
      <c r="AW74" s="641" t="e">
        <f>IF(#REF!="sníž. přenesená",J74,0)</f>
        <v>#REF!</v>
      </c>
      <c r="AX74" s="641" t="e">
        <f>IF(#REF!="nulová",J74,0)</f>
        <v>#REF!</v>
      </c>
      <c r="AY74" s="626" t="s">
        <v>1636</v>
      </c>
      <c r="AZ74" s="641">
        <f>ROUND(I74*H74,2)</f>
        <v>0</v>
      </c>
      <c r="BA74" s="626" t="s">
        <v>1647</v>
      </c>
      <c r="BB74" s="640" t="s">
        <v>3641</v>
      </c>
    </row>
    <row r="75" spans="1:54" s="627" customFormat="1" ht="24" customHeight="1">
      <c r="A75" s="647"/>
      <c r="B75" s="665"/>
      <c r="C75" s="681">
        <v>16</v>
      </c>
      <c r="D75" s="681" t="s">
        <v>1653</v>
      </c>
      <c r="E75" s="682" t="s">
        <v>3642</v>
      </c>
      <c r="F75" s="683" t="s">
        <v>3643</v>
      </c>
      <c r="G75" s="684" t="s">
        <v>2881</v>
      </c>
      <c r="H75" s="685">
        <v>7</v>
      </c>
      <c r="I75" s="69"/>
      <c r="J75" s="706">
        <f>ROUND(I75*H75,2)</f>
        <v>0</v>
      </c>
      <c r="K75" s="705" t="s">
        <v>3819</v>
      </c>
      <c r="L75" s="642"/>
      <c r="M75" s="643" t="s">
        <v>2114</v>
      </c>
      <c r="AG75" s="640" t="s">
        <v>1656</v>
      </c>
      <c r="AI75" s="640" t="s">
        <v>1653</v>
      </c>
      <c r="AJ75" s="640" t="s">
        <v>1636</v>
      </c>
      <c r="AN75" s="626" t="s">
        <v>1638</v>
      </c>
      <c r="AT75" s="641" t="e">
        <f>IF(#REF!="základní",J75,0)</f>
        <v>#REF!</v>
      </c>
      <c r="AU75" s="641" t="e">
        <f>IF(#REF!="snížená",J75,0)</f>
        <v>#REF!</v>
      </c>
      <c r="AV75" s="641" t="e">
        <f>IF(#REF!="zákl. přenesená",J75,0)</f>
        <v>#REF!</v>
      </c>
      <c r="AW75" s="641" t="e">
        <f>IF(#REF!="sníž. přenesená",J75,0)</f>
        <v>#REF!</v>
      </c>
      <c r="AX75" s="641" t="e">
        <f>IF(#REF!="nulová",J75,0)</f>
        <v>#REF!</v>
      </c>
      <c r="AY75" s="626" t="s">
        <v>1636</v>
      </c>
      <c r="AZ75" s="641">
        <f>ROUND(I75*H75,2)</f>
        <v>0</v>
      </c>
      <c r="BA75" s="626" t="s">
        <v>1647</v>
      </c>
      <c r="BB75" s="640" t="s">
        <v>3644</v>
      </c>
    </row>
    <row r="76" spans="1:54" s="634" customFormat="1" ht="22.9" customHeight="1">
      <c r="A76" s="671"/>
      <c r="B76" s="672"/>
      <c r="C76" s="671"/>
      <c r="D76" s="673" t="s">
        <v>1633</v>
      </c>
      <c r="E76" s="675" t="s">
        <v>3645</v>
      </c>
      <c r="F76" s="675" t="s">
        <v>3646</v>
      </c>
      <c r="G76" s="671"/>
      <c r="H76" s="671"/>
      <c r="J76" s="703">
        <f>AZ76</f>
        <v>0</v>
      </c>
      <c r="K76" s="736"/>
      <c r="M76" s="636"/>
      <c r="AG76" s="635" t="s">
        <v>2822</v>
      </c>
      <c r="AI76" s="637" t="s">
        <v>1633</v>
      </c>
      <c r="AJ76" s="637" t="s">
        <v>1641</v>
      </c>
      <c r="AN76" s="635" t="s">
        <v>1638</v>
      </c>
      <c r="AZ76" s="638">
        <f>SUM(AZ77:AZ79)</f>
        <v>0</v>
      </c>
    </row>
    <row r="77" spans="1:54" s="627" customFormat="1" ht="16.5" customHeight="1">
      <c r="A77" s="647"/>
      <c r="B77" s="665"/>
      <c r="C77" s="676">
        <v>17</v>
      </c>
      <c r="D77" s="676" t="s">
        <v>1642</v>
      </c>
      <c r="E77" s="677" t="s">
        <v>3647</v>
      </c>
      <c r="F77" s="678" t="s">
        <v>3648</v>
      </c>
      <c r="G77" s="679" t="s">
        <v>18</v>
      </c>
      <c r="H77" s="680">
        <v>1</v>
      </c>
      <c r="I77" s="68"/>
      <c r="J77" s="704">
        <f>ROUND(I77*H77,2)</f>
        <v>0</v>
      </c>
      <c r="K77" s="705" t="s">
        <v>3818</v>
      </c>
      <c r="M77" s="639" t="s">
        <v>2114</v>
      </c>
      <c r="AG77" s="640" t="s">
        <v>2778</v>
      </c>
      <c r="AI77" s="640" t="s">
        <v>1642</v>
      </c>
      <c r="AJ77" s="640" t="s">
        <v>1636</v>
      </c>
      <c r="AN77" s="626" t="s">
        <v>1638</v>
      </c>
      <c r="AT77" s="641" t="e">
        <f>IF(#REF!="základní",J77,0)</f>
        <v>#REF!</v>
      </c>
      <c r="AU77" s="641" t="e">
        <f>IF(#REF!="snížená",J77,0)</f>
        <v>#REF!</v>
      </c>
      <c r="AV77" s="641" t="e">
        <f>IF(#REF!="zákl. přenesená",J77,0)</f>
        <v>#REF!</v>
      </c>
      <c r="AW77" s="641" t="e">
        <f>IF(#REF!="sníž. přenesená",J77,0)</f>
        <v>#REF!</v>
      </c>
      <c r="AX77" s="641" t="e">
        <f>IF(#REF!="nulová",J77,0)</f>
        <v>#REF!</v>
      </c>
      <c r="AY77" s="626" t="s">
        <v>1636</v>
      </c>
      <c r="AZ77" s="641">
        <f>ROUND(I77*H77,2)</f>
        <v>0</v>
      </c>
      <c r="BA77" s="626" t="s">
        <v>2778</v>
      </c>
      <c r="BB77" s="640" t="s">
        <v>3649</v>
      </c>
    </row>
    <row r="78" spans="1:54" s="627" customFormat="1" ht="36" customHeight="1">
      <c r="A78" s="647"/>
      <c r="B78" s="665"/>
      <c r="C78" s="681">
        <v>18</v>
      </c>
      <c r="D78" s="681" t="s">
        <v>1653</v>
      </c>
      <c r="E78" s="682" t="s">
        <v>3650</v>
      </c>
      <c r="F78" s="683" t="s">
        <v>3651</v>
      </c>
      <c r="G78" s="684" t="s">
        <v>2881</v>
      </c>
      <c r="H78" s="685">
        <v>1</v>
      </c>
      <c r="I78" s="69"/>
      <c r="J78" s="706">
        <f>ROUND(I78*H78,2)</f>
        <v>0</v>
      </c>
      <c r="K78" s="705" t="s">
        <v>3819</v>
      </c>
      <c r="L78" s="642"/>
      <c r="M78" s="643" t="s">
        <v>2114</v>
      </c>
      <c r="AG78" s="640" t="s">
        <v>1656</v>
      </c>
      <c r="AI78" s="640" t="s">
        <v>1653</v>
      </c>
      <c r="AJ78" s="640" t="s">
        <v>1636</v>
      </c>
      <c r="AN78" s="626" t="s">
        <v>1638</v>
      </c>
      <c r="AT78" s="641" t="e">
        <f>IF(#REF!="základní",J78,0)</f>
        <v>#REF!</v>
      </c>
      <c r="AU78" s="641" t="e">
        <f>IF(#REF!="snížená",J78,0)</f>
        <v>#REF!</v>
      </c>
      <c r="AV78" s="641" t="e">
        <f>IF(#REF!="zákl. přenesená",J78,0)</f>
        <v>#REF!</v>
      </c>
      <c r="AW78" s="641" t="e">
        <f>IF(#REF!="sníž. přenesená",J78,0)</f>
        <v>#REF!</v>
      </c>
      <c r="AX78" s="641" t="e">
        <f>IF(#REF!="nulová",J78,0)</f>
        <v>#REF!</v>
      </c>
      <c r="AY78" s="626" t="s">
        <v>1636</v>
      </c>
      <c r="AZ78" s="641">
        <f>ROUND(I78*H78,2)</f>
        <v>0</v>
      </c>
      <c r="BA78" s="626" t="s">
        <v>1647</v>
      </c>
      <c r="BB78" s="640" t="s">
        <v>3652</v>
      </c>
    </row>
    <row r="79" spans="1:54" s="627" customFormat="1" ht="36" customHeight="1">
      <c r="A79" s="647"/>
      <c r="B79" s="665"/>
      <c r="C79" s="681">
        <v>19</v>
      </c>
      <c r="D79" s="681" t="s">
        <v>1653</v>
      </c>
      <c r="E79" s="682" t="s">
        <v>3653</v>
      </c>
      <c r="F79" s="683" t="s">
        <v>3654</v>
      </c>
      <c r="G79" s="684" t="s">
        <v>2881</v>
      </c>
      <c r="H79" s="685">
        <v>1</v>
      </c>
      <c r="I79" s="69"/>
      <c r="J79" s="706">
        <f>ROUND(I79*H79,2)</f>
        <v>0</v>
      </c>
      <c r="K79" s="705" t="s">
        <v>3819</v>
      </c>
      <c r="L79" s="642"/>
      <c r="M79" s="643" t="s">
        <v>2114</v>
      </c>
      <c r="AG79" s="640" t="s">
        <v>1656</v>
      </c>
      <c r="AI79" s="640" t="s">
        <v>1653</v>
      </c>
      <c r="AJ79" s="640" t="s">
        <v>1636</v>
      </c>
      <c r="AN79" s="626" t="s">
        <v>1638</v>
      </c>
      <c r="AT79" s="641" t="e">
        <f>IF(#REF!="základní",J79,0)</f>
        <v>#REF!</v>
      </c>
      <c r="AU79" s="641" t="e">
        <f>IF(#REF!="snížená",J79,0)</f>
        <v>#REF!</v>
      </c>
      <c r="AV79" s="641" t="e">
        <f>IF(#REF!="zákl. přenesená",J79,0)</f>
        <v>#REF!</v>
      </c>
      <c r="AW79" s="641" t="e">
        <f>IF(#REF!="sníž. přenesená",J79,0)</f>
        <v>#REF!</v>
      </c>
      <c r="AX79" s="641" t="e">
        <f>IF(#REF!="nulová",J79,0)</f>
        <v>#REF!</v>
      </c>
      <c r="AY79" s="626" t="s">
        <v>1636</v>
      </c>
      <c r="AZ79" s="641">
        <f>ROUND(I79*H79,2)</f>
        <v>0</v>
      </c>
      <c r="BA79" s="626" t="s">
        <v>1647</v>
      </c>
      <c r="BB79" s="640" t="s">
        <v>3655</v>
      </c>
    </row>
    <row r="80" spans="1:54" s="634" customFormat="1" ht="22.9" customHeight="1">
      <c r="A80" s="671"/>
      <c r="B80" s="672"/>
      <c r="C80" s="671"/>
      <c r="D80" s="673" t="s">
        <v>1633</v>
      </c>
      <c r="E80" s="675" t="s">
        <v>3656</v>
      </c>
      <c r="F80" s="675" t="s">
        <v>3657</v>
      </c>
      <c r="G80" s="671"/>
      <c r="H80" s="671"/>
      <c r="J80" s="703">
        <f>AZ80</f>
        <v>0</v>
      </c>
      <c r="K80" s="736"/>
      <c r="M80" s="636"/>
      <c r="AG80" s="635" t="s">
        <v>2822</v>
      </c>
      <c r="AI80" s="637" t="s">
        <v>1633</v>
      </c>
      <c r="AJ80" s="637" t="s">
        <v>1641</v>
      </c>
      <c r="AN80" s="635" t="s">
        <v>1638</v>
      </c>
      <c r="AZ80" s="638">
        <f>SUM(AZ81:AZ82)</f>
        <v>0</v>
      </c>
    </row>
    <row r="81" spans="1:54" s="627" customFormat="1" ht="24" customHeight="1">
      <c r="A81" s="647"/>
      <c r="B81" s="665"/>
      <c r="C81" s="676">
        <v>20</v>
      </c>
      <c r="D81" s="676" t="s">
        <v>1642</v>
      </c>
      <c r="E81" s="677" t="s">
        <v>3658</v>
      </c>
      <c r="F81" s="678" t="s">
        <v>3659</v>
      </c>
      <c r="G81" s="679" t="s">
        <v>18</v>
      </c>
      <c r="H81" s="680">
        <v>14</v>
      </c>
      <c r="I81" s="68"/>
      <c r="J81" s="704">
        <f>ROUND(I81*H81,2)</f>
        <v>0</v>
      </c>
      <c r="K81" s="705" t="s">
        <v>3818</v>
      </c>
      <c r="M81" s="639" t="s">
        <v>2114</v>
      </c>
      <c r="AG81" s="640" t="s">
        <v>2778</v>
      </c>
      <c r="AI81" s="640" t="s">
        <v>1642</v>
      </c>
      <c r="AJ81" s="640" t="s">
        <v>1636</v>
      </c>
      <c r="AN81" s="626" t="s">
        <v>1638</v>
      </c>
      <c r="AT81" s="641" t="e">
        <f>IF(#REF!="základní",J81,0)</f>
        <v>#REF!</v>
      </c>
      <c r="AU81" s="641" t="e">
        <f>IF(#REF!="snížená",J81,0)</f>
        <v>#REF!</v>
      </c>
      <c r="AV81" s="641" t="e">
        <f>IF(#REF!="zákl. přenesená",J81,0)</f>
        <v>#REF!</v>
      </c>
      <c r="AW81" s="641" t="e">
        <f>IF(#REF!="sníž. přenesená",J81,0)</f>
        <v>#REF!</v>
      </c>
      <c r="AX81" s="641" t="e">
        <f>IF(#REF!="nulová",J81,0)</f>
        <v>#REF!</v>
      </c>
      <c r="AY81" s="626" t="s">
        <v>1636</v>
      </c>
      <c r="AZ81" s="641">
        <f>ROUND(I81*H81,2)</f>
        <v>0</v>
      </c>
      <c r="BA81" s="626" t="s">
        <v>2778</v>
      </c>
      <c r="BB81" s="640" t="s">
        <v>3660</v>
      </c>
    </row>
    <row r="82" spans="1:54" s="627" customFormat="1" ht="24" customHeight="1">
      <c r="A82" s="647"/>
      <c r="B82" s="665"/>
      <c r="C82" s="681">
        <v>21</v>
      </c>
      <c r="D82" s="681" t="s">
        <v>1653</v>
      </c>
      <c r="E82" s="682" t="s">
        <v>3661</v>
      </c>
      <c r="F82" s="683" t="s">
        <v>3662</v>
      </c>
      <c r="G82" s="684" t="s">
        <v>2881</v>
      </c>
      <c r="H82" s="685">
        <v>14</v>
      </c>
      <c r="I82" s="69"/>
      <c r="J82" s="706">
        <f>ROUND(I82*H82,2)</f>
        <v>0</v>
      </c>
      <c r="K82" s="705" t="s">
        <v>3819</v>
      </c>
      <c r="L82" s="642"/>
      <c r="M82" s="643" t="s">
        <v>2114</v>
      </c>
      <c r="AG82" s="640" t="s">
        <v>1656</v>
      </c>
      <c r="AI82" s="640" t="s">
        <v>1653</v>
      </c>
      <c r="AJ82" s="640" t="s">
        <v>1636</v>
      </c>
      <c r="AN82" s="626" t="s">
        <v>1638</v>
      </c>
      <c r="AT82" s="641" t="e">
        <f>IF(#REF!="základní",J82,0)</f>
        <v>#REF!</v>
      </c>
      <c r="AU82" s="641" t="e">
        <f>IF(#REF!="snížená",J82,0)</f>
        <v>#REF!</v>
      </c>
      <c r="AV82" s="641" t="e">
        <f>IF(#REF!="zákl. přenesená",J82,0)</f>
        <v>#REF!</v>
      </c>
      <c r="AW82" s="641" t="e">
        <f>IF(#REF!="sníž. přenesená",J82,0)</f>
        <v>#REF!</v>
      </c>
      <c r="AX82" s="641" t="e">
        <f>IF(#REF!="nulová",J82,0)</f>
        <v>#REF!</v>
      </c>
      <c r="AY82" s="626" t="s">
        <v>1636</v>
      </c>
      <c r="AZ82" s="641">
        <f>ROUND(I82*H82,2)</f>
        <v>0</v>
      </c>
      <c r="BA82" s="626" t="s">
        <v>1647</v>
      </c>
      <c r="BB82" s="640" t="s">
        <v>3663</v>
      </c>
    </row>
    <row r="83" spans="1:54" s="634" customFormat="1" ht="22.9" customHeight="1">
      <c r="A83" s="671"/>
      <c r="B83" s="672"/>
      <c r="C83" s="671"/>
      <c r="D83" s="673" t="s">
        <v>1633</v>
      </c>
      <c r="E83" s="675" t="s">
        <v>3664</v>
      </c>
      <c r="F83" s="675" t="s">
        <v>3665</v>
      </c>
      <c r="G83" s="671"/>
      <c r="H83" s="671"/>
      <c r="J83" s="703">
        <f>AZ83</f>
        <v>0</v>
      </c>
      <c r="K83" s="736"/>
      <c r="M83" s="636"/>
      <c r="AG83" s="635" t="s">
        <v>1636</v>
      </c>
      <c r="AI83" s="637" t="s">
        <v>1633</v>
      </c>
      <c r="AJ83" s="637" t="s">
        <v>1641</v>
      </c>
      <c r="AN83" s="635" t="s">
        <v>1638</v>
      </c>
      <c r="AZ83" s="638">
        <f>SUM(AZ84:AZ85)</f>
        <v>0</v>
      </c>
    </row>
    <row r="84" spans="1:54" s="627" customFormat="1" ht="24" customHeight="1">
      <c r="A84" s="647"/>
      <c r="B84" s="665"/>
      <c r="C84" s="676">
        <v>22</v>
      </c>
      <c r="D84" s="676" t="s">
        <v>1642</v>
      </c>
      <c r="E84" s="677" t="s">
        <v>3596</v>
      </c>
      <c r="F84" s="678" t="s">
        <v>3597</v>
      </c>
      <c r="G84" s="679" t="s">
        <v>3</v>
      </c>
      <c r="H84" s="680">
        <v>180</v>
      </c>
      <c r="I84" s="68"/>
      <c r="J84" s="704">
        <f>ROUND(I84*H84,2)</f>
        <v>0</v>
      </c>
      <c r="K84" s="705" t="s">
        <v>3818</v>
      </c>
      <c r="M84" s="639" t="s">
        <v>2114</v>
      </c>
      <c r="AG84" s="640" t="s">
        <v>1647</v>
      </c>
      <c r="AI84" s="640" t="s">
        <v>1642</v>
      </c>
      <c r="AJ84" s="640" t="s">
        <v>1636</v>
      </c>
      <c r="AN84" s="626" t="s">
        <v>1638</v>
      </c>
      <c r="AT84" s="641" t="e">
        <f>IF(#REF!="základní",J84,0)</f>
        <v>#REF!</v>
      </c>
      <c r="AU84" s="641" t="e">
        <f>IF(#REF!="snížená",J84,0)</f>
        <v>#REF!</v>
      </c>
      <c r="AV84" s="641" t="e">
        <f>IF(#REF!="zákl. přenesená",J84,0)</f>
        <v>#REF!</v>
      </c>
      <c r="AW84" s="641" t="e">
        <f>IF(#REF!="sníž. přenesená",J84,0)</f>
        <v>#REF!</v>
      </c>
      <c r="AX84" s="641" t="e">
        <f>IF(#REF!="nulová",J84,0)</f>
        <v>#REF!</v>
      </c>
      <c r="AY84" s="626" t="s">
        <v>1636</v>
      </c>
      <c r="AZ84" s="641">
        <f>ROUND(I84*H84,2)</f>
        <v>0</v>
      </c>
      <c r="BA84" s="626" t="s">
        <v>1647</v>
      </c>
      <c r="BB84" s="640" t="s">
        <v>3666</v>
      </c>
    </row>
    <row r="85" spans="1:54" s="627" customFormat="1" ht="48" customHeight="1">
      <c r="A85" s="647"/>
      <c r="B85" s="665"/>
      <c r="C85" s="681">
        <v>23</v>
      </c>
      <c r="D85" s="681" t="s">
        <v>1653</v>
      </c>
      <c r="E85" s="682" t="s">
        <v>3599</v>
      </c>
      <c r="F85" s="683" t="s">
        <v>3600</v>
      </c>
      <c r="G85" s="684" t="s">
        <v>1653</v>
      </c>
      <c r="H85" s="685">
        <v>180</v>
      </c>
      <c r="I85" s="69"/>
      <c r="J85" s="706">
        <f>ROUND(I85*H85,2)</f>
        <v>0</v>
      </c>
      <c r="K85" s="705" t="s">
        <v>3819</v>
      </c>
      <c r="L85" s="642"/>
      <c r="M85" s="643" t="s">
        <v>2114</v>
      </c>
      <c r="AG85" s="640" t="s">
        <v>1656</v>
      </c>
      <c r="AI85" s="640" t="s">
        <v>1653</v>
      </c>
      <c r="AJ85" s="640" t="s">
        <v>1636</v>
      </c>
      <c r="AN85" s="626" t="s">
        <v>1638</v>
      </c>
      <c r="AT85" s="641" t="e">
        <f>IF(#REF!="základní",J85,0)</f>
        <v>#REF!</v>
      </c>
      <c r="AU85" s="641" t="e">
        <f>IF(#REF!="snížená",J85,0)</f>
        <v>#REF!</v>
      </c>
      <c r="AV85" s="641" t="e">
        <f>IF(#REF!="zákl. přenesená",J85,0)</f>
        <v>#REF!</v>
      </c>
      <c r="AW85" s="641" t="e">
        <f>IF(#REF!="sníž. přenesená",J85,0)</f>
        <v>#REF!</v>
      </c>
      <c r="AX85" s="641" t="e">
        <f>IF(#REF!="nulová",J85,0)</f>
        <v>#REF!</v>
      </c>
      <c r="AY85" s="626" t="s">
        <v>1636</v>
      </c>
      <c r="AZ85" s="641">
        <f>ROUND(I85*H85,2)</f>
        <v>0</v>
      </c>
      <c r="BA85" s="626" t="s">
        <v>1647</v>
      </c>
      <c r="BB85" s="640" t="s">
        <v>3667</v>
      </c>
    </row>
    <row r="86" spans="1:54" s="634" customFormat="1" ht="22.9" customHeight="1">
      <c r="A86" s="671"/>
      <c r="B86" s="672"/>
      <c r="C86" s="671"/>
      <c r="D86" s="673" t="s">
        <v>1633</v>
      </c>
      <c r="E86" s="675" t="s">
        <v>3668</v>
      </c>
      <c r="F86" s="675" t="s">
        <v>3669</v>
      </c>
      <c r="G86" s="671"/>
      <c r="H86" s="671"/>
      <c r="J86" s="703">
        <f>AZ86</f>
        <v>0</v>
      </c>
      <c r="K86" s="736"/>
      <c r="M86" s="636"/>
      <c r="AG86" s="635" t="s">
        <v>1636</v>
      </c>
      <c r="AI86" s="637" t="s">
        <v>1633</v>
      </c>
      <c r="AJ86" s="637" t="s">
        <v>1641</v>
      </c>
      <c r="AN86" s="635" t="s">
        <v>1638</v>
      </c>
      <c r="AZ86" s="638">
        <f>SUM(AZ87:AZ88)</f>
        <v>0</v>
      </c>
    </row>
    <row r="87" spans="1:54" s="627" customFormat="1" ht="24" customHeight="1">
      <c r="A87" s="647"/>
      <c r="B87" s="665"/>
      <c r="C87" s="676">
        <v>24</v>
      </c>
      <c r="D87" s="676" t="s">
        <v>1642</v>
      </c>
      <c r="E87" s="677" t="s">
        <v>3596</v>
      </c>
      <c r="F87" s="678" t="s">
        <v>3597</v>
      </c>
      <c r="G87" s="679" t="s">
        <v>3</v>
      </c>
      <c r="H87" s="680">
        <v>180</v>
      </c>
      <c r="I87" s="68"/>
      <c r="J87" s="704">
        <f>ROUND(I87*H87,2)</f>
        <v>0</v>
      </c>
      <c r="K87" s="705" t="s">
        <v>3818</v>
      </c>
      <c r="M87" s="639" t="s">
        <v>2114</v>
      </c>
      <c r="AG87" s="640" t="s">
        <v>1647</v>
      </c>
      <c r="AI87" s="640" t="s">
        <v>1642</v>
      </c>
      <c r="AJ87" s="640" t="s">
        <v>1636</v>
      </c>
      <c r="AN87" s="626" t="s">
        <v>1638</v>
      </c>
      <c r="AT87" s="641" t="e">
        <f>IF(#REF!="základní",J87,0)</f>
        <v>#REF!</v>
      </c>
      <c r="AU87" s="641" t="e">
        <f>IF(#REF!="snížená",J87,0)</f>
        <v>#REF!</v>
      </c>
      <c r="AV87" s="641" t="e">
        <f>IF(#REF!="zákl. přenesená",J87,0)</f>
        <v>#REF!</v>
      </c>
      <c r="AW87" s="641" t="e">
        <f>IF(#REF!="sníž. přenesená",J87,0)</f>
        <v>#REF!</v>
      </c>
      <c r="AX87" s="641" t="e">
        <f>IF(#REF!="nulová",J87,0)</f>
        <v>#REF!</v>
      </c>
      <c r="AY87" s="626" t="s">
        <v>1636</v>
      </c>
      <c r="AZ87" s="641">
        <f>ROUND(I87*H87,2)</f>
        <v>0</v>
      </c>
      <c r="BA87" s="626" t="s">
        <v>1647</v>
      </c>
      <c r="BB87" s="640" t="s">
        <v>3670</v>
      </c>
    </row>
    <row r="88" spans="1:54" s="627" customFormat="1" ht="16.5" customHeight="1">
      <c r="A88" s="647"/>
      <c r="B88" s="665"/>
      <c r="C88" s="681">
        <v>25</v>
      </c>
      <c r="D88" s="681" t="s">
        <v>1653</v>
      </c>
      <c r="E88" s="682" t="s">
        <v>3671</v>
      </c>
      <c r="F88" s="683" t="s">
        <v>3672</v>
      </c>
      <c r="G88" s="684" t="s">
        <v>1653</v>
      </c>
      <c r="H88" s="685">
        <v>180</v>
      </c>
      <c r="I88" s="69"/>
      <c r="J88" s="706">
        <f>ROUND(I88*H88,2)</f>
        <v>0</v>
      </c>
      <c r="K88" s="705" t="s">
        <v>3819</v>
      </c>
      <c r="L88" s="642"/>
      <c r="M88" s="643" t="s">
        <v>2114</v>
      </c>
      <c r="AG88" s="640" t="s">
        <v>1656</v>
      </c>
      <c r="AI88" s="640" t="s">
        <v>1653</v>
      </c>
      <c r="AJ88" s="640" t="s">
        <v>1636</v>
      </c>
      <c r="AN88" s="626" t="s">
        <v>1638</v>
      </c>
      <c r="AT88" s="641" t="e">
        <f>IF(#REF!="základní",J88,0)</f>
        <v>#REF!</v>
      </c>
      <c r="AU88" s="641" t="e">
        <f>IF(#REF!="snížená",J88,0)</f>
        <v>#REF!</v>
      </c>
      <c r="AV88" s="641" t="e">
        <f>IF(#REF!="zákl. přenesená",J88,0)</f>
        <v>#REF!</v>
      </c>
      <c r="AW88" s="641" t="e">
        <f>IF(#REF!="sníž. přenesená",J88,0)</f>
        <v>#REF!</v>
      </c>
      <c r="AX88" s="641" t="e">
        <f>IF(#REF!="nulová",J88,0)</f>
        <v>#REF!</v>
      </c>
      <c r="AY88" s="626" t="s">
        <v>1636</v>
      </c>
      <c r="AZ88" s="641">
        <f>ROUND(I88*H88,2)</f>
        <v>0</v>
      </c>
      <c r="BA88" s="626" t="s">
        <v>1647</v>
      </c>
      <c r="BB88" s="640" t="s">
        <v>3673</v>
      </c>
    </row>
    <row r="89" spans="1:54" s="634" customFormat="1" ht="22.9" customHeight="1">
      <c r="A89" s="671"/>
      <c r="B89" s="672"/>
      <c r="C89" s="671"/>
      <c r="D89" s="673" t="s">
        <v>1633</v>
      </c>
      <c r="E89" s="675" t="s">
        <v>3674</v>
      </c>
      <c r="F89" s="675" t="s">
        <v>3675</v>
      </c>
      <c r="G89" s="671"/>
      <c r="H89" s="671"/>
      <c r="J89" s="703">
        <f>AZ89</f>
        <v>0</v>
      </c>
      <c r="K89" s="736"/>
      <c r="M89" s="636"/>
      <c r="AG89" s="635" t="s">
        <v>1636</v>
      </c>
      <c r="AI89" s="637" t="s">
        <v>1633</v>
      </c>
      <c r="AJ89" s="637" t="s">
        <v>1641</v>
      </c>
      <c r="AN89" s="635" t="s">
        <v>1638</v>
      </c>
      <c r="AZ89" s="638">
        <f>SUM(AZ90:AZ92)</f>
        <v>0</v>
      </c>
    </row>
    <row r="90" spans="1:54" s="627" customFormat="1" ht="24" customHeight="1">
      <c r="A90" s="647"/>
      <c r="B90" s="665"/>
      <c r="C90" s="676">
        <v>26</v>
      </c>
      <c r="D90" s="676" t="s">
        <v>1642</v>
      </c>
      <c r="E90" s="677" t="s">
        <v>3596</v>
      </c>
      <c r="F90" s="678" t="s">
        <v>3597</v>
      </c>
      <c r="G90" s="679" t="s">
        <v>3</v>
      </c>
      <c r="H90" s="680">
        <v>220</v>
      </c>
      <c r="I90" s="68"/>
      <c r="J90" s="704">
        <f>ROUND(I90*H90,2)</f>
        <v>0</v>
      </c>
      <c r="K90" s="705" t="s">
        <v>3818</v>
      </c>
      <c r="M90" s="639" t="s">
        <v>2114</v>
      </c>
      <c r="AG90" s="640" t="s">
        <v>1647</v>
      </c>
      <c r="AI90" s="640" t="s">
        <v>1642</v>
      </c>
      <c r="AJ90" s="640" t="s">
        <v>1636</v>
      </c>
      <c r="AN90" s="626" t="s">
        <v>1638</v>
      </c>
      <c r="AT90" s="641" t="e">
        <f>IF(#REF!="základní",J90,0)</f>
        <v>#REF!</v>
      </c>
      <c r="AU90" s="641" t="e">
        <f>IF(#REF!="snížená",J90,0)</f>
        <v>#REF!</v>
      </c>
      <c r="AV90" s="641" t="e">
        <f>IF(#REF!="zákl. přenesená",J90,0)</f>
        <v>#REF!</v>
      </c>
      <c r="AW90" s="641" t="e">
        <f>IF(#REF!="sníž. přenesená",J90,0)</f>
        <v>#REF!</v>
      </c>
      <c r="AX90" s="641" t="e">
        <f>IF(#REF!="nulová",J90,0)</f>
        <v>#REF!</v>
      </c>
      <c r="AY90" s="626" t="s">
        <v>1636</v>
      </c>
      <c r="AZ90" s="641">
        <f>ROUND(I90*H90,2)</f>
        <v>0</v>
      </c>
      <c r="BA90" s="626" t="s">
        <v>1647</v>
      </c>
      <c r="BB90" s="640" t="s">
        <v>3676</v>
      </c>
    </row>
    <row r="91" spans="1:54" s="627" customFormat="1" ht="24" customHeight="1">
      <c r="A91" s="647"/>
      <c r="B91" s="665"/>
      <c r="C91" s="681">
        <v>27</v>
      </c>
      <c r="D91" s="681" t="s">
        <v>1653</v>
      </c>
      <c r="E91" s="682" t="s">
        <v>3677</v>
      </c>
      <c r="F91" s="683" t="s">
        <v>3678</v>
      </c>
      <c r="G91" s="684" t="s">
        <v>1653</v>
      </c>
      <c r="H91" s="685">
        <v>140</v>
      </c>
      <c r="I91" s="69"/>
      <c r="J91" s="706">
        <f>ROUND(I91*H91,2)</f>
        <v>0</v>
      </c>
      <c r="K91" s="705" t="s">
        <v>3819</v>
      </c>
      <c r="L91" s="642"/>
      <c r="M91" s="643" t="s">
        <v>2114</v>
      </c>
      <c r="AG91" s="640" t="s">
        <v>1656</v>
      </c>
      <c r="AI91" s="640" t="s">
        <v>1653</v>
      </c>
      <c r="AJ91" s="640" t="s">
        <v>1636</v>
      </c>
      <c r="AN91" s="626" t="s">
        <v>1638</v>
      </c>
      <c r="AT91" s="641" t="e">
        <f>IF(#REF!="základní",J91,0)</f>
        <v>#REF!</v>
      </c>
      <c r="AU91" s="641" t="e">
        <f>IF(#REF!="snížená",J91,0)</f>
        <v>#REF!</v>
      </c>
      <c r="AV91" s="641" t="e">
        <f>IF(#REF!="zákl. přenesená",J91,0)</f>
        <v>#REF!</v>
      </c>
      <c r="AW91" s="641" t="e">
        <f>IF(#REF!="sníž. přenesená",J91,0)</f>
        <v>#REF!</v>
      </c>
      <c r="AX91" s="641" t="e">
        <f>IF(#REF!="nulová",J91,0)</f>
        <v>#REF!</v>
      </c>
      <c r="AY91" s="626" t="s">
        <v>1636</v>
      </c>
      <c r="AZ91" s="641">
        <f>ROUND(I91*H91,2)</f>
        <v>0</v>
      </c>
      <c r="BA91" s="626" t="s">
        <v>1647</v>
      </c>
      <c r="BB91" s="640" t="s">
        <v>3679</v>
      </c>
    </row>
    <row r="92" spans="1:54" s="627" customFormat="1" ht="24" customHeight="1">
      <c r="A92" s="647"/>
      <c r="B92" s="665"/>
      <c r="C92" s="681">
        <v>28</v>
      </c>
      <c r="D92" s="681" t="s">
        <v>1653</v>
      </c>
      <c r="E92" s="682" t="s">
        <v>3680</v>
      </c>
      <c r="F92" s="683" t="s">
        <v>3681</v>
      </c>
      <c r="G92" s="684" t="s">
        <v>1653</v>
      </c>
      <c r="H92" s="685">
        <v>80</v>
      </c>
      <c r="I92" s="69"/>
      <c r="J92" s="706">
        <f>ROUND(I92*H92,2)</f>
        <v>0</v>
      </c>
      <c r="K92" s="705" t="s">
        <v>3819</v>
      </c>
      <c r="L92" s="642"/>
      <c r="M92" s="643" t="s">
        <v>2114</v>
      </c>
      <c r="AG92" s="640" t="s">
        <v>1656</v>
      </c>
      <c r="AI92" s="640" t="s">
        <v>1653</v>
      </c>
      <c r="AJ92" s="640" t="s">
        <v>1636</v>
      </c>
      <c r="AN92" s="626" t="s">
        <v>1638</v>
      </c>
      <c r="AT92" s="641" t="e">
        <f>IF(#REF!="základní",J92,0)</f>
        <v>#REF!</v>
      </c>
      <c r="AU92" s="641" t="e">
        <f>IF(#REF!="snížená",J92,0)</f>
        <v>#REF!</v>
      </c>
      <c r="AV92" s="641" t="e">
        <f>IF(#REF!="zákl. přenesená",J92,0)</f>
        <v>#REF!</v>
      </c>
      <c r="AW92" s="641" t="e">
        <f>IF(#REF!="sníž. přenesená",J92,0)</f>
        <v>#REF!</v>
      </c>
      <c r="AX92" s="641" t="e">
        <f>IF(#REF!="nulová",J92,0)</f>
        <v>#REF!</v>
      </c>
      <c r="AY92" s="626" t="s">
        <v>1636</v>
      </c>
      <c r="AZ92" s="641">
        <f>ROUND(I92*H92,2)</f>
        <v>0</v>
      </c>
      <c r="BA92" s="626" t="s">
        <v>1647</v>
      </c>
      <c r="BB92" s="640" t="s">
        <v>3682</v>
      </c>
    </row>
    <row r="93" spans="1:54" s="634" customFormat="1" ht="22.9" customHeight="1">
      <c r="A93" s="671"/>
      <c r="B93" s="672"/>
      <c r="C93" s="671"/>
      <c r="D93" s="673" t="s">
        <v>1633</v>
      </c>
      <c r="E93" s="675" t="s">
        <v>3357</v>
      </c>
      <c r="F93" s="675" t="s">
        <v>3356</v>
      </c>
      <c r="G93" s="671"/>
      <c r="H93" s="671"/>
      <c r="J93" s="703">
        <f>AZ93</f>
        <v>0</v>
      </c>
      <c r="K93" s="736"/>
      <c r="M93" s="636"/>
      <c r="AG93" s="635" t="s">
        <v>1636</v>
      </c>
      <c r="AI93" s="637" t="s">
        <v>1633</v>
      </c>
      <c r="AJ93" s="637" t="s">
        <v>1641</v>
      </c>
      <c r="AN93" s="635" t="s">
        <v>1638</v>
      </c>
      <c r="AZ93" s="638">
        <f>SUM(AZ94:AZ96)</f>
        <v>0</v>
      </c>
    </row>
    <row r="94" spans="1:54" s="627" customFormat="1" ht="24" customHeight="1">
      <c r="A94" s="647"/>
      <c r="B94" s="665"/>
      <c r="C94" s="676">
        <v>29</v>
      </c>
      <c r="D94" s="676" t="s">
        <v>1642</v>
      </c>
      <c r="E94" s="677" t="s">
        <v>3355</v>
      </c>
      <c r="F94" s="678" t="s">
        <v>3354</v>
      </c>
      <c r="G94" s="679" t="s">
        <v>10</v>
      </c>
      <c r="H94" s="680">
        <v>0.4</v>
      </c>
      <c r="I94" s="68"/>
      <c r="J94" s="704">
        <f>ROUND(I94*H94,2)</f>
        <v>0</v>
      </c>
      <c r="K94" s="705" t="s">
        <v>3818</v>
      </c>
      <c r="M94" s="639" t="s">
        <v>2114</v>
      </c>
      <c r="AG94" s="640" t="s">
        <v>1647</v>
      </c>
      <c r="AI94" s="640" t="s">
        <v>1642</v>
      </c>
      <c r="AJ94" s="640" t="s">
        <v>1636</v>
      </c>
      <c r="AN94" s="626" t="s">
        <v>1638</v>
      </c>
      <c r="AT94" s="641" t="e">
        <f>IF(#REF!="základní",J94,0)</f>
        <v>#REF!</v>
      </c>
      <c r="AU94" s="641" t="e">
        <f>IF(#REF!="snížená",J94,0)</f>
        <v>#REF!</v>
      </c>
      <c r="AV94" s="641" t="e">
        <f>IF(#REF!="zákl. přenesená",J94,0)</f>
        <v>#REF!</v>
      </c>
      <c r="AW94" s="641" t="e">
        <f>IF(#REF!="sníž. přenesená",J94,0)</f>
        <v>#REF!</v>
      </c>
      <c r="AX94" s="641" t="e">
        <f>IF(#REF!="nulová",J94,0)</f>
        <v>#REF!</v>
      </c>
      <c r="AY94" s="626" t="s">
        <v>1636</v>
      </c>
      <c r="AZ94" s="641">
        <f>ROUND(I94*H94,2)</f>
        <v>0</v>
      </c>
      <c r="BA94" s="626" t="s">
        <v>1647</v>
      </c>
      <c r="BB94" s="640" t="s">
        <v>3353</v>
      </c>
    </row>
    <row r="95" spans="1:54" s="627" customFormat="1" ht="24" customHeight="1">
      <c r="A95" s="647"/>
      <c r="B95" s="665"/>
      <c r="C95" s="681">
        <v>30</v>
      </c>
      <c r="D95" s="681" t="s">
        <v>1653</v>
      </c>
      <c r="E95" s="682" t="s">
        <v>3352</v>
      </c>
      <c r="F95" s="683" t="s">
        <v>3351</v>
      </c>
      <c r="G95" s="684" t="s">
        <v>10</v>
      </c>
      <c r="H95" s="685">
        <v>0.08</v>
      </c>
      <c r="I95" s="69"/>
      <c r="J95" s="706">
        <f>ROUND(I95*H95,2)</f>
        <v>0</v>
      </c>
      <c r="K95" s="705" t="s">
        <v>3819</v>
      </c>
      <c r="L95" s="642"/>
      <c r="M95" s="643" t="s">
        <v>2114</v>
      </c>
      <c r="AG95" s="640" t="s">
        <v>1656</v>
      </c>
      <c r="AI95" s="640" t="s">
        <v>1653</v>
      </c>
      <c r="AJ95" s="640" t="s">
        <v>1636</v>
      </c>
      <c r="AN95" s="626" t="s">
        <v>1638</v>
      </c>
      <c r="AT95" s="641" t="e">
        <f>IF(#REF!="základní",J95,0)</f>
        <v>#REF!</v>
      </c>
      <c r="AU95" s="641" t="e">
        <f>IF(#REF!="snížená",J95,0)</f>
        <v>#REF!</v>
      </c>
      <c r="AV95" s="641" t="e">
        <f>IF(#REF!="zákl. přenesená",J95,0)</f>
        <v>#REF!</v>
      </c>
      <c r="AW95" s="641" t="e">
        <f>IF(#REF!="sníž. přenesená",J95,0)</f>
        <v>#REF!</v>
      </c>
      <c r="AX95" s="641" t="e">
        <f>IF(#REF!="nulová",J95,0)</f>
        <v>#REF!</v>
      </c>
      <c r="AY95" s="626" t="s">
        <v>1636</v>
      </c>
      <c r="AZ95" s="641">
        <f>ROUND(I95*H95,2)</f>
        <v>0</v>
      </c>
      <c r="BA95" s="626" t="s">
        <v>1647</v>
      </c>
      <c r="BB95" s="640" t="s">
        <v>3350</v>
      </c>
    </row>
    <row r="96" spans="1:54" s="627" customFormat="1" ht="24" customHeight="1">
      <c r="A96" s="647"/>
      <c r="B96" s="665"/>
      <c r="C96" s="681">
        <v>31</v>
      </c>
      <c r="D96" s="681" t="s">
        <v>1653</v>
      </c>
      <c r="E96" s="682" t="s">
        <v>3349</v>
      </c>
      <c r="F96" s="683" t="s">
        <v>3348</v>
      </c>
      <c r="G96" s="684" t="s">
        <v>9</v>
      </c>
      <c r="H96" s="685">
        <v>8</v>
      </c>
      <c r="I96" s="69"/>
      <c r="J96" s="706">
        <f>ROUND(I96*H96,2)</f>
        <v>0</v>
      </c>
      <c r="K96" s="705" t="s">
        <v>3819</v>
      </c>
      <c r="L96" s="642"/>
      <c r="M96" s="643" t="s">
        <v>2114</v>
      </c>
      <c r="AG96" s="640" t="s">
        <v>1656</v>
      </c>
      <c r="AI96" s="640" t="s">
        <v>1653</v>
      </c>
      <c r="AJ96" s="640" t="s">
        <v>1636</v>
      </c>
      <c r="AN96" s="626" t="s">
        <v>1638</v>
      </c>
      <c r="AT96" s="641" t="e">
        <f>IF(#REF!="základní",J96,0)</f>
        <v>#REF!</v>
      </c>
      <c r="AU96" s="641" t="e">
        <f>IF(#REF!="snížená",J96,0)</f>
        <v>#REF!</v>
      </c>
      <c r="AV96" s="641" t="e">
        <f>IF(#REF!="zákl. přenesená",J96,0)</f>
        <v>#REF!</v>
      </c>
      <c r="AW96" s="641" t="e">
        <f>IF(#REF!="sníž. přenesená",J96,0)</f>
        <v>#REF!</v>
      </c>
      <c r="AX96" s="641" t="e">
        <f>IF(#REF!="nulová",J96,0)</f>
        <v>#REF!</v>
      </c>
      <c r="AY96" s="626" t="s">
        <v>1636</v>
      </c>
      <c r="AZ96" s="641">
        <f>ROUND(I96*H96,2)</f>
        <v>0</v>
      </c>
      <c r="BA96" s="626" t="s">
        <v>1647</v>
      </c>
      <c r="BB96" s="640" t="s">
        <v>3347</v>
      </c>
    </row>
    <row r="97" spans="1:54" s="634" customFormat="1" ht="22.9" customHeight="1">
      <c r="A97" s="671"/>
      <c r="B97" s="672"/>
      <c r="C97" s="671"/>
      <c r="D97" s="673" t="s">
        <v>1633</v>
      </c>
      <c r="E97" s="675" t="s">
        <v>3346</v>
      </c>
      <c r="F97" s="675" t="s">
        <v>3345</v>
      </c>
      <c r="G97" s="671"/>
      <c r="H97" s="671"/>
      <c r="J97" s="703">
        <f>AZ97</f>
        <v>0</v>
      </c>
      <c r="K97" s="736"/>
      <c r="M97" s="636"/>
      <c r="AG97" s="635" t="s">
        <v>1636</v>
      </c>
      <c r="AI97" s="637" t="s">
        <v>1633</v>
      </c>
      <c r="AJ97" s="637" t="s">
        <v>1641</v>
      </c>
      <c r="AN97" s="635" t="s">
        <v>1638</v>
      </c>
      <c r="AZ97" s="638">
        <f>SUM(AZ98:AZ100)</f>
        <v>0</v>
      </c>
    </row>
    <row r="98" spans="1:54" s="627" customFormat="1" ht="24" customHeight="1">
      <c r="A98" s="647"/>
      <c r="B98" s="665"/>
      <c r="C98" s="676">
        <v>32</v>
      </c>
      <c r="D98" s="676" t="s">
        <v>1642</v>
      </c>
      <c r="E98" s="677" t="s">
        <v>3339</v>
      </c>
      <c r="F98" s="678" t="s">
        <v>3338</v>
      </c>
      <c r="G98" s="679" t="s">
        <v>18</v>
      </c>
      <c r="H98" s="680">
        <v>30</v>
      </c>
      <c r="I98" s="68"/>
      <c r="J98" s="704">
        <f>ROUND(I98*H98,2)</f>
        <v>0</v>
      </c>
      <c r="K98" s="705" t="s">
        <v>3818</v>
      </c>
      <c r="M98" s="639" t="s">
        <v>2114</v>
      </c>
      <c r="AG98" s="640" t="s">
        <v>1647</v>
      </c>
      <c r="AI98" s="640" t="s">
        <v>1642</v>
      </c>
      <c r="AJ98" s="640" t="s">
        <v>1636</v>
      </c>
      <c r="AN98" s="626" t="s">
        <v>1638</v>
      </c>
      <c r="AT98" s="641" t="e">
        <f>IF(#REF!="základní",J98,0)</f>
        <v>#REF!</v>
      </c>
      <c r="AU98" s="641" t="e">
        <f>IF(#REF!="snížená",J98,0)</f>
        <v>#REF!</v>
      </c>
      <c r="AV98" s="641" t="e">
        <f>IF(#REF!="zákl. přenesená",J98,0)</f>
        <v>#REF!</v>
      </c>
      <c r="AW98" s="641" t="e">
        <f>IF(#REF!="sníž. přenesená",J98,0)</f>
        <v>#REF!</v>
      </c>
      <c r="AX98" s="641" t="e">
        <f>IF(#REF!="nulová",J98,0)</f>
        <v>#REF!</v>
      </c>
      <c r="AY98" s="626" t="s">
        <v>1636</v>
      </c>
      <c r="AZ98" s="641">
        <f>ROUND(I98*H98,2)</f>
        <v>0</v>
      </c>
      <c r="BA98" s="626" t="s">
        <v>1647</v>
      </c>
      <c r="BB98" s="640" t="s">
        <v>3683</v>
      </c>
    </row>
    <row r="99" spans="1:54" s="627" customFormat="1" ht="16.5" customHeight="1">
      <c r="A99" s="647"/>
      <c r="B99" s="665"/>
      <c r="C99" s="676">
        <v>33</v>
      </c>
      <c r="D99" s="676" t="s">
        <v>1642</v>
      </c>
      <c r="E99" s="677" t="s">
        <v>3336</v>
      </c>
      <c r="F99" s="678" t="s">
        <v>3335</v>
      </c>
      <c r="G99" s="679" t="s">
        <v>16</v>
      </c>
      <c r="H99" s="680">
        <v>1.5</v>
      </c>
      <c r="I99" s="68"/>
      <c r="J99" s="704">
        <f>ROUND(I99*H99,2)</f>
        <v>0</v>
      </c>
      <c r="K99" s="705" t="s">
        <v>3818</v>
      </c>
      <c r="M99" s="639" t="s">
        <v>2114</v>
      </c>
      <c r="AG99" s="640" t="s">
        <v>2778</v>
      </c>
      <c r="AI99" s="640" t="s">
        <v>1642</v>
      </c>
      <c r="AJ99" s="640" t="s">
        <v>1636</v>
      </c>
      <c r="AN99" s="626" t="s">
        <v>1638</v>
      </c>
      <c r="AT99" s="641" t="e">
        <f>IF(#REF!="základní",J99,0)</f>
        <v>#REF!</v>
      </c>
      <c r="AU99" s="641" t="e">
        <f>IF(#REF!="snížená",J99,0)</f>
        <v>#REF!</v>
      </c>
      <c r="AV99" s="641" t="e">
        <f>IF(#REF!="zákl. přenesená",J99,0)</f>
        <v>#REF!</v>
      </c>
      <c r="AW99" s="641" t="e">
        <f>IF(#REF!="sníž. přenesená",J99,0)</f>
        <v>#REF!</v>
      </c>
      <c r="AX99" s="641" t="e">
        <f>IF(#REF!="nulová",J99,0)</f>
        <v>#REF!</v>
      </c>
      <c r="AY99" s="626" t="s">
        <v>1636</v>
      </c>
      <c r="AZ99" s="641">
        <f>ROUND(I99*H99,2)</f>
        <v>0</v>
      </c>
      <c r="BA99" s="626" t="s">
        <v>2778</v>
      </c>
      <c r="BB99" s="640" t="s">
        <v>3684</v>
      </c>
    </row>
    <row r="100" spans="1:54" s="627" customFormat="1" ht="24" customHeight="1">
      <c r="A100" s="647"/>
      <c r="B100" s="665"/>
      <c r="C100" s="681">
        <v>34</v>
      </c>
      <c r="D100" s="681" t="s">
        <v>1653</v>
      </c>
      <c r="E100" s="682" t="s">
        <v>3333</v>
      </c>
      <c r="F100" s="683" t="s">
        <v>3332</v>
      </c>
      <c r="G100" s="684" t="s">
        <v>2881</v>
      </c>
      <c r="H100" s="685">
        <v>30</v>
      </c>
      <c r="I100" s="69"/>
      <c r="J100" s="706">
        <f>ROUND(I100*H100,2)</f>
        <v>0</v>
      </c>
      <c r="K100" s="705" t="s">
        <v>3818</v>
      </c>
      <c r="L100" s="642"/>
      <c r="M100" s="643" t="s">
        <v>2114</v>
      </c>
      <c r="AG100" s="640" t="s">
        <v>1656</v>
      </c>
      <c r="AI100" s="640" t="s">
        <v>1653</v>
      </c>
      <c r="AJ100" s="640" t="s">
        <v>1636</v>
      </c>
      <c r="AN100" s="626" t="s">
        <v>1638</v>
      </c>
      <c r="AT100" s="641" t="e">
        <f>IF(#REF!="základní",J100,0)</f>
        <v>#REF!</v>
      </c>
      <c r="AU100" s="641" t="e">
        <f>IF(#REF!="snížená",J100,0)</f>
        <v>#REF!</v>
      </c>
      <c r="AV100" s="641" t="e">
        <f>IF(#REF!="zákl. přenesená",J100,0)</f>
        <v>#REF!</v>
      </c>
      <c r="AW100" s="641" t="e">
        <f>IF(#REF!="sníž. přenesená",J100,0)</f>
        <v>#REF!</v>
      </c>
      <c r="AX100" s="641" t="e">
        <f>IF(#REF!="nulová",J100,0)</f>
        <v>#REF!</v>
      </c>
      <c r="AY100" s="626" t="s">
        <v>1636</v>
      </c>
      <c r="AZ100" s="641">
        <f>ROUND(I100*H100,2)</f>
        <v>0</v>
      </c>
      <c r="BA100" s="626" t="s">
        <v>1647</v>
      </c>
      <c r="BB100" s="640" t="s">
        <v>3685</v>
      </c>
    </row>
    <row r="101" spans="1:54" s="634" customFormat="1" ht="22.9" customHeight="1">
      <c r="A101" s="671"/>
      <c r="B101" s="672"/>
      <c r="C101" s="671"/>
      <c r="D101" s="673" t="s">
        <v>1633</v>
      </c>
      <c r="E101" s="675" t="s">
        <v>3686</v>
      </c>
      <c r="F101" s="675" t="s">
        <v>3687</v>
      </c>
      <c r="G101" s="671"/>
      <c r="H101" s="671"/>
      <c r="J101" s="703">
        <f>AZ101</f>
        <v>0</v>
      </c>
      <c r="K101" s="736"/>
      <c r="M101" s="636"/>
      <c r="AG101" s="635" t="s">
        <v>1636</v>
      </c>
      <c r="AI101" s="637" t="s">
        <v>1633</v>
      </c>
      <c r="AJ101" s="637" t="s">
        <v>1641</v>
      </c>
      <c r="AN101" s="635" t="s">
        <v>1638</v>
      </c>
      <c r="AZ101" s="638">
        <f>SUM(AZ102:AZ103)</f>
        <v>0</v>
      </c>
    </row>
    <row r="102" spans="1:54" s="627" customFormat="1" ht="16.5" customHeight="1">
      <c r="A102" s="647"/>
      <c r="B102" s="665"/>
      <c r="C102" s="676">
        <v>35</v>
      </c>
      <c r="D102" s="676" t="s">
        <v>1642</v>
      </c>
      <c r="E102" s="677" t="s">
        <v>3688</v>
      </c>
      <c r="F102" s="678" t="s">
        <v>3689</v>
      </c>
      <c r="G102" s="679" t="s">
        <v>18</v>
      </c>
      <c r="H102" s="680">
        <v>1</v>
      </c>
      <c r="I102" s="68"/>
      <c r="J102" s="704">
        <f>ROUND(I102*H102,2)</f>
        <v>0</v>
      </c>
      <c r="K102" s="705" t="s">
        <v>3818</v>
      </c>
      <c r="M102" s="639" t="s">
        <v>2114</v>
      </c>
      <c r="AG102" s="640" t="s">
        <v>1647</v>
      </c>
      <c r="AI102" s="640" t="s">
        <v>1642</v>
      </c>
      <c r="AJ102" s="640" t="s">
        <v>1636</v>
      </c>
      <c r="AN102" s="626" t="s">
        <v>1638</v>
      </c>
      <c r="AT102" s="641" t="e">
        <f>IF(#REF!="základní",J102,0)</f>
        <v>#REF!</v>
      </c>
      <c r="AU102" s="641" t="e">
        <f>IF(#REF!="snížená",J102,0)</f>
        <v>#REF!</v>
      </c>
      <c r="AV102" s="641" t="e">
        <f>IF(#REF!="zákl. přenesená",J102,0)</f>
        <v>#REF!</v>
      </c>
      <c r="AW102" s="641" t="e">
        <f>IF(#REF!="sníž. přenesená",J102,0)</f>
        <v>#REF!</v>
      </c>
      <c r="AX102" s="641" t="e">
        <f>IF(#REF!="nulová",J102,0)</f>
        <v>#REF!</v>
      </c>
      <c r="AY102" s="626" t="s">
        <v>1636</v>
      </c>
      <c r="AZ102" s="641">
        <f>ROUND(I102*H102,2)</f>
        <v>0</v>
      </c>
      <c r="BA102" s="626" t="s">
        <v>1647</v>
      </c>
      <c r="BB102" s="640" t="s">
        <v>3690</v>
      </c>
    </row>
    <row r="103" spans="1:54" s="627" customFormat="1" ht="36" customHeight="1">
      <c r="A103" s="647"/>
      <c r="B103" s="665"/>
      <c r="C103" s="681">
        <v>36</v>
      </c>
      <c r="D103" s="681" t="s">
        <v>1653</v>
      </c>
      <c r="E103" s="682" t="s">
        <v>3691</v>
      </c>
      <c r="F103" s="683" t="s">
        <v>3692</v>
      </c>
      <c r="G103" s="684" t="s">
        <v>2881</v>
      </c>
      <c r="H103" s="685">
        <v>1</v>
      </c>
      <c r="I103" s="69"/>
      <c r="J103" s="706">
        <f>ROUND(I103*H103,2)</f>
        <v>0</v>
      </c>
      <c r="K103" s="705" t="s">
        <v>3818</v>
      </c>
      <c r="L103" s="642"/>
      <c r="M103" s="643" t="s">
        <v>2114</v>
      </c>
      <c r="AG103" s="640" t="s">
        <v>1656</v>
      </c>
      <c r="AI103" s="640" t="s">
        <v>1653</v>
      </c>
      <c r="AJ103" s="640" t="s">
        <v>1636</v>
      </c>
      <c r="AN103" s="626" t="s">
        <v>1638</v>
      </c>
      <c r="AT103" s="641" t="e">
        <f>IF(#REF!="základní",J103,0)</f>
        <v>#REF!</v>
      </c>
      <c r="AU103" s="641" t="e">
        <f>IF(#REF!="snížená",J103,0)</f>
        <v>#REF!</v>
      </c>
      <c r="AV103" s="641" t="e">
        <f>IF(#REF!="zákl. přenesená",J103,0)</f>
        <v>#REF!</v>
      </c>
      <c r="AW103" s="641" t="e">
        <f>IF(#REF!="sníž. přenesená",J103,0)</f>
        <v>#REF!</v>
      </c>
      <c r="AX103" s="641" t="e">
        <f>IF(#REF!="nulová",J103,0)</f>
        <v>#REF!</v>
      </c>
      <c r="AY103" s="626" t="s">
        <v>1636</v>
      </c>
      <c r="AZ103" s="641">
        <f>ROUND(I103*H103,2)</f>
        <v>0</v>
      </c>
      <c r="BA103" s="626" t="s">
        <v>1647</v>
      </c>
      <c r="BB103" s="640" t="s">
        <v>3693</v>
      </c>
    </row>
    <row r="104" spans="1:54" s="634" customFormat="1" ht="22.9" customHeight="1">
      <c r="A104" s="671"/>
      <c r="B104" s="672"/>
      <c r="C104" s="671"/>
      <c r="D104" s="673" t="s">
        <v>1633</v>
      </c>
      <c r="E104" s="675" t="s">
        <v>3341</v>
      </c>
      <c r="F104" s="675" t="s">
        <v>3340</v>
      </c>
      <c r="G104" s="671"/>
      <c r="H104" s="671"/>
      <c r="J104" s="703">
        <f>AZ104</f>
        <v>0</v>
      </c>
      <c r="K104" s="736"/>
      <c r="M104" s="636"/>
      <c r="AG104" s="635" t="s">
        <v>1636</v>
      </c>
      <c r="AI104" s="637" t="s">
        <v>1633</v>
      </c>
      <c r="AJ104" s="637" t="s">
        <v>1641</v>
      </c>
      <c r="AN104" s="635" t="s">
        <v>1638</v>
      </c>
      <c r="AZ104" s="638">
        <f>SUM(AZ105:AZ109)</f>
        <v>0</v>
      </c>
    </row>
    <row r="105" spans="1:54" s="627" customFormat="1" ht="24" customHeight="1">
      <c r="A105" s="647"/>
      <c r="B105" s="665"/>
      <c r="C105" s="676">
        <v>37</v>
      </c>
      <c r="D105" s="676" t="s">
        <v>1642</v>
      </c>
      <c r="E105" s="677" t="s">
        <v>3339</v>
      </c>
      <c r="F105" s="678" t="s">
        <v>3338</v>
      </c>
      <c r="G105" s="679" t="s">
        <v>18</v>
      </c>
      <c r="H105" s="680">
        <v>30</v>
      </c>
      <c r="I105" s="68"/>
      <c r="J105" s="704">
        <f>ROUND(I105*H105,2)</f>
        <v>0</v>
      </c>
      <c r="K105" s="705" t="s">
        <v>3818</v>
      </c>
      <c r="M105" s="639" t="s">
        <v>2114</v>
      </c>
      <c r="AG105" s="640" t="s">
        <v>1647</v>
      </c>
      <c r="AI105" s="640" t="s">
        <v>1642</v>
      </c>
      <c r="AJ105" s="640" t="s">
        <v>1636</v>
      </c>
      <c r="AN105" s="626" t="s">
        <v>1638</v>
      </c>
      <c r="AT105" s="641" t="e">
        <f>IF(#REF!="základní",J105,0)</f>
        <v>#REF!</v>
      </c>
      <c r="AU105" s="641" t="e">
        <f>IF(#REF!="snížená",J105,0)</f>
        <v>#REF!</v>
      </c>
      <c r="AV105" s="641" t="e">
        <f>IF(#REF!="zákl. přenesená",J105,0)</f>
        <v>#REF!</v>
      </c>
      <c r="AW105" s="641" t="e">
        <f>IF(#REF!="sníž. přenesená",J105,0)</f>
        <v>#REF!</v>
      </c>
      <c r="AX105" s="641" t="e">
        <f>IF(#REF!="nulová",J105,0)</f>
        <v>#REF!</v>
      </c>
      <c r="AY105" s="626" t="s">
        <v>1636</v>
      </c>
      <c r="AZ105" s="641">
        <f>ROUND(I105*H105,2)</f>
        <v>0</v>
      </c>
      <c r="BA105" s="626" t="s">
        <v>1647</v>
      </c>
      <c r="BB105" s="640" t="s">
        <v>3694</v>
      </c>
    </row>
    <row r="106" spans="1:54" s="627" customFormat="1" ht="16.5" customHeight="1">
      <c r="A106" s="647"/>
      <c r="B106" s="665"/>
      <c r="C106" s="676">
        <v>38</v>
      </c>
      <c r="D106" s="676" t="s">
        <v>1642</v>
      </c>
      <c r="E106" s="677" t="s">
        <v>3336</v>
      </c>
      <c r="F106" s="678" t="s">
        <v>3335</v>
      </c>
      <c r="G106" s="679" t="s">
        <v>16</v>
      </c>
      <c r="H106" s="680">
        <v>1.5</v>
      </c>
      <c r="I106" s="68"/>
      <c r="J106" s="704">
        <f>ROUND(I106*H106,2)</f>
        <v>0</v>
      </c>
      <c r="K106" s="705" t="s">
        <v>3818</v>
      </c>
      <c r="M106" s="639" t="s">
        <v>2114</v>
      </c>
      <c r="AG106" s="640" t="s">
        <v>2778</v>
      </c>
      <c r="AI106" s="640" t="s">
        <v>1642</v>
      </c>
      <c r="AJ106" s="640" t="s">
        <v>1636</v>
      </c>
      <c r="AN106" s="626" t="s">
        <v>1638</v>
      </c>
      <c r="AT106" s="641" t="e">
        <f>IF(#REF!="základní",J106,0)</f>
        <v>#REF!</v>
      </c>
      <c r="AU106" s="641" t="e">
        <f>IF(#REF!="snížená",J106,0)</f>
        <v>#REF!</v>
      </c>
      <c r="AV106" s="641" t="e">
        <f>IF(#REF!="zákl. přenesená",J106,0)</f>
        <v>#REF!</v>
      </c>
      <c r="AW106" s="641" t="e">
        <f>IF(#REF!="sníž. přenesená",J106,0)</f>
        <v>#REF!</v>
      </c>
      <c r="AX106" s="641" t="e">
        <f>IF(#REF!="nulová",J106,0)</f>
        <v>#REF!</v>
      </c>
      <c r="AY106" s="626" t="s">
        <v>1636</v>
      </c>
      <c r="AZ106" s="641">
        <f>ROUND(I106*H106,2)</f>
        <v>0</v>
      </c>
      <c r="BA106" s="626" t="s">
        <v>2778</v>
      </c>
      <c r="BB106" s="640" t="s">
        <v>3695</v>
      </c>
    </row>
    <row r="107" spans="1:54" s="627" customFormat="1" ht="24" customHeight="1">
      <c r="A107" s="647"/>
      <c r="B107" s="665"/>
      <c r="C107" s="681">
        <v>39</v>
      </c>
      <c r="D107" s="681" t="s">
        <v>1653</v>
      </c>
      <c r="E107" s="682" t="s">
        <v>3333</v>
      </c>
      <c r="F107" s="683" t="s">
        <v>3332</v>
      </c>
      <c r="G107" s="684" t="s">
        <v>2881</v>
      </c>
      <c r="H107" s="685">
        <v>30</v>
      </c>
      <c r="I107" s="69"/>
      <c r="J107" s="706">
        <f>ROUND(I107*H107,2)</f>
        <v>0</v>
      </c>
      <c r="K107" s="705" t="s">
        <v>3818</v>
      </c>
      <c r="L107" s="642"/>
      <c r="M107" s="643" t="s">
        <v>2114</v>
      </c>
      <c r="AG107" s="640" t="s">
        <v>1656</v>
      </c>
      <c r="AI107" s="640" t="s">
        <v>1653</v>
      </c>
      <c r="AJ107" s="640" t="s">
        <v>1636</v>
      </c>
      <c r="AN107" s="626" t="s">
        <v>1638</v>
      </c>
      <c r="AT107" s="641" t="e">
        <f>IF(#REF!="základní",J107,0)</f>
        <v>#REF!</v>
      </c>
      <c r="AU107" s="641" t="e">
        <f>IF(#REF!="snížená",J107,0)</f>
        <v>#REF!</v>
      </c>
      <c r="AV107" s="641" t="e">
        <f>IF(#REF!="zákl. přenesená",J107,0)</f>
        <v>#REF!</v>
      </c>
      <c r="AW107" s="641" t="e">
        <f>IF(#REF!="sníž. přenesená",J107,0)</f>
        <v>#REF!</v>
      </c>
      <c r="AX107" s="641" t="e">
        <f>IF(#REF!="nulová",J107,0)</f>
        <v>#REF!</v>
      </c>
      <c r="AY107" s="626" t="s">
        <v>1636</v>
      </c>
      <c r="AZ107" s="641">
        <f>ROUND(I107*H107,2)</f>
        <v>0</v>
      </c>
      <c r="BA107" s="626" t="s">
        <v>1647</v>
      </c>
      <c r="BB107" s="640" t="s">
        <v>3696</v>
      </c>
    </row>
    <row r="108" spans="1:54" s="627" customFormat="1" ht="48" customHeight="1">
      <c r="A108" s="647"/>
      <c r="B108" s="665"/>
      <c r="C108" s="681">
        <v>40</v>
      </c>
      <c r="D108" s="681" t="s">
        <v>1653</v>
      </c>
      <c r="E108" s="682" t="s">
        <v>3330</v>
      </c>
      <c r="F108" s="683" t="s">
        <v>3329</v>
      </c>
      <c r="G108" s="684" t="s">
        <v>2881</v>
      </c>
      <c r="H108" s="685">
        <v>30</v>
      </c>
      <c r="I108" s="69"/>
      <c r="J108" s="706">
        <f>ROUND(I108*H108,2)</f>
        <v>0</v>
      </c>
      <c r="K108" s="705" t="s">
        <v>3818</v>
      </c>
      <c r="L108" s="642"/>
      <c r="M108" s="643" t="s">
        <v>2114</v>
      </c>
      <c r="AG108" s="640" t="s">
        <v>1656</v>
      </c>
      <c r="AI108" s="640" t="s">
        <v>1653</v>
      </c>
      <c r="AJ108" s="640" t="s">
        <v>1636</v>
      </c>
      <c r="AN108" s="626" t="s">
        <v>1638</v>
      </c>
      <c r="AT108" s="641" t="e">
        <f>IF(#REF!="základní",J108,0)</f>
        <v>#REF!</v>
      </c>
      <c r="AU108" s="641" t="e">
        <f>IF(#REF!="snížená",J108,0)</f>
        <v>#REF!</v>
      </c>
      <c r="AV108" s="641" t="e">
        <f>IF(#REF!="zákl. přenesená",J108,0)</f>
        <v>#REF!</v>
      </c>
      <c r="AW108" s="641" t="e">
        <f>IF(#REF!="sníž. přenesená",J108,0)</f>
        <v>#REF!</v>
      </c>
      <c r="AX108" s="641" t="e">
        <f>IF(#REF!="nulová",J108,0)</f>
        <v>#REF!</v>
      </c>
      <c r="AY108" s="626" t="s">
        <v>1636</v>
      </c>
      <c r="AZ108" s="641">
        <f>ROUND(I108*H108,2)</f>
        <v>0</v>
      </c>
      <c r="BA108" s="626" t="s">
        <v>1647</v>
      </c>
      <c r="BB108" s="640" t="s">
        <v>3697</v>
      </c>
    </row>
    <row r="109" spans="1:54" s="627" customFormat="1" ht="36" customHeight="1">
      <c r="A109" s="647"/>
      <c r="B109" s="665"/>
      <c r="C109" s="681">
        <v>41</v>
      </c>
      <c r="D109" s="681" t="s">
        <v>1653</v>
      </c>
      <c r="E109" s="682" t="s">
        <v>3327</v>
      </c>
      <c r="F109" s="683" t="s">
        <v>3326</v>
      </c>
      <c r="G109" s="684" t="s">
        <v>2881</v>
      </c>
      <c r="H109" s="685">
        <v>30</v>
      </c>
      <c r="I109" s="69"/>
      <c r="J109" s="706">
        <f>ROUND(I109*H109,2)</f>
        <v>0</v>
      </c>
      <c r="K109" s="705" t="s">
        <v>3818</v>
      </c>
      <c r="L109" s="642"/>
      <c r="M109" s="643" t="s">
        <v>2114</v>
      </c>
      <c r="AG109" s="640" t="s">
        <v>1656</v>
      </c>
      <c r="AI109" s="640" t="s">
        <v>1653</v>
      </c>
      <c r="AJ109" s="640" t="s">
        <v>1636</v>
      </c>
      <c r="AN109" s="626" t="s">
        <v>1638</v>
      </c>
      <c r="AT109" s="641" t="e">
        <f>IF(#REF!="základní",J109,0)</f>
        <v>#REF!</v>
      </c>
      <c r="AU109" s="641" t="e">
        <f>IF(#REF!="snížená",J109,0)</f>
        <v>#REF!</v>
      </c>
      <c r="AV109" s="641" t="e">
        <f>IF(#REF!="zákl. přenesená",J109,0)</f>
        <v>#REF!</v>
      </c>
      <c r="AW109" s="641" t="e">
        <f>IF(#REF!="sníž. přenesená",J109,0)</f>
        <v>#REF!</v>
      </c>
      <c r="AX109" s="641" t="e">
        <f>IF(#REF!="nulová",J109,0)</f>
        <v>#REF!</v>
      </c>
      <c r="AY109" s="626" t="s">
        <v>1636</v>
      </c>
      <c r="AZ109" s="641">
        <f>ROUND(I109*H109,2)</f>
        <v>0</v>
      </c>
      <c r="BA109" s="626" t="s">
        <v>1647</v>
      </c>
      <c r="BB109" s="640" t="s">
        <v>3698</v>
      </c>
    </row>
    <row r="110" spans="1:54" s="634" customFormat="1" ht="22.9" customHeight="1">
      <c r="A110" s="671"/>
      <c r="B110" s="672"/>
      <c r="C110" s="671"/>
      <c r="D110" s="673" t="s">
        <v>1633</v>
      </c>
      <c r="E110" s="675" t="s">
        <v>3699</v>
      </c>
      <c r="F110" s="675" t="s">
        <v>3700</v>
      </c>
      <c r="G110" s="671"/>
      <c r="H110" s="671"/>
      <c r="J110" s="703">
        <f>AZ110</f>
        <v>0</v>
      </c>
      <c r="K110" s="736"/>
      <c r="M110" s="636"/>
      <c r="AG110" s="635" t="s">
        <v>1636</v>
      </c>
      <c r="AI110" s="637" t="s">
        <v>1633</v>
      </c>
      <c r="AJ110" s="637" t="s">
        <v>1641</v>
      </c>
      <c r="AN110" s="635" t="s">
        <v>1638</v>
      </c>
      <c r="AZ110" s="638">
        <f>SUM(AZ111:AZ112)</f>
        <v>0</v>
      </c>
    </row>
    <row r="111" spans="1:54" s="627" customFormat="1" ht="16.5" customHeight="1">
      <c r="A111" s="647"/>
      <c r="B111" s="665"/>
      <c r="C111" s="676">
        <v>42</v>
      </c>
      <c r="D111" s="676" t="s">
        <v>1642</v>
      </c>
      <c r="E111" s="677" t="s">
        <v>3701</v>
      </c>
      <c r="F111" s="678" t="s">
        <v>3702</v>
      </c>
      <c r="G111" s="679" t="s">
        <v>18</v>
      </c>
      <c r="H111" s="680">
        <v>3</v>
      </c>
      <c r="I111" s="68"/>
      <c r="J111" s="704">
        <f>ROUND(I111*H111,2)</f>
        <v>0</v>
      </c>
      <c r="K111" s="705" t="s">
        <v>3818</v>
      </c>
      <c r="M111" s="639" t="s">
        <v>2114</v>
      </c>
      <c r="AG111" s="640" t="s">
        <v>1647</v>
      </c>
      <c r="AI111" s="640" t="s">
        <v>1642</v>
      </c>
      <c r="AJ111" s="640" t="s">
        <v>1636</v>
      </c>
      <c r="AN111" s="626" t="s">
        <v>1638</v>
      </c>
      <c r="AT111" s="641" t="e">
        <f>IF(#REF!="základní",J111,0)</f>
        <v>#REF!</v>
      </c>
      <c r="AU111" s="641" t="e">
        <f>IF(#REF!="snížená",J111,0)</f>
        <v>#REF!</v>
      </c>
      <c r="AV111" s="641" t="e">
        <f>IF(#REF!="zákl. přenesená",J111,0)</f>
        <v>#REF!</v>
      </c>
      <c r="AW111" s="641" t="e">
        <f>IF(#REF!="sníž. přenesená",J111,0)</f>
        <v>#REF!</v>
      </c>
      <c r="AX111" s="641" t="e">
        <f>IF(#REF!="nulová",J111,0)</f>
        <v>#REF!</v>
      </c>
      <c r="AY111" s="626" t="s">
        <v>1636</v>
      </c>
      <c r="AZ111" s="641">
        <f>ROUND(I111*H111,2)</f>
        <v>0</v>
      </c>
      <c r="BA111" s="626" t="s">
        <v>1647</v>
      </c>
      <c r="BB111" s="640" t="s">
        <v>3703</v>
      </c>
    </row>
    <row r="112" spans="1:54" s="627" customFormat="1" ht="24" customHeight="1">
      <c r="A112" s="647"/>
      <c r="B112" s="665"/>
      <c r="C112" s="681">
        <v>43</v>
      </c>
      <c r="D112" s="681" t="s">
        <v>1653</v>
      </c>
      <c r="E112" s="682" t="s">
        <v>3704</v>
      </c>
      <c r="F112" s="683" t="s">
        <v>3705</v>
      </c>
      <c r="G112" s="684" t="s">
        <v>2881</v>
      </c>
      <c r="H112" s="685">
        <v>3</v>
      </c>
      <c r="I112" s="69"/>
      <c r="J112" s="706">
        <f>ROUND(I112*H112,2)</f>
        <v>0</v>
      </c>
      <c r="K112" s="705" t="s">
        <v>3818</v>
      </c>
      <c r="L112" s="642"/>
      <c r="M112" s="643" t="s">
        <v>2114</v>
      </c>
      <c r="AG112" s="640" t="s">
        <v>1656</v>
      </c>
      <c r="AI112" s="640" t="s">
        <v>1653</v>
      </c>
      <c r="AJ112" s="640" t="s">
        <v>1636</v>
      </c>
      <c r="AN112" s="626" t="s">
        <v>1638</v>
      </c>
      <c r="AT112" s="641" t="e">
        <f>IF(#REF!="základní",J112,0)</f>
        <v>#REF!</v>
      </c>
      <c r="AU112" s="641" t="e">
        <f>IF(#REF!="snížená",J112,0)</f>
        <v>#REF!</v>
      </c>
      <c r="AV112" s="641" t="e">
        <f>IF(#REF!="zákl. přenesená",J112,0)</f>
        <v>#REF!</v>
      </c>
      <c r="AW112" s="641" t="e">
        <f>IF(#REF!="sníž. přenesená",J112,0)</f>
        <v>#REF!</v>
      </c>
      <c r="AX112" s="641" t="e">
        <f>IF(#REF!="nulová",J112,0)</f>
        <v>#REF!</v>
      </c>
      <c r="AY112" s="626" t="s">
        <v>1636</v>
      </c>
      <c r="AZ112" s="641">
        <f>ROUND(I112*H112,2)</f>
        <v>0</v>
      </c>
      <c r="BA112" s="626" t="s">
        <v>1647</v>
      </c>
      <c r="BB112" s="640" t="s">
        <v>3706</v>
      </c>
    </row>
    <row r="113" spans="1:54" s="634" customFormat="1" ht="22.9" customHeight="1">
      <c r="A113" s="671"/>
      <c r="B113" s="672"/>
      <c r="C113" s="671"/>
      <c r="D113" s="673" t="s">
        <v>1633</v>
      </c>
      <c r="E113" s="675" t="s">
        <v>3707</v>
      </c>
      <c r="F113" s="675" t="s">
        <v>3708</v>
      </c>
      <c r="G113" s="671"/>
      <c r="H113" s="671"/>
      <c r="J113" s="703">
        <f>AZ113</f>
        <v>0</v>
      </c>
      <c r="K113" s="736"/>
      <c r="M113" s="636"/>
      <c r="AG113" s="635" t="s">
        <v>1636</v>
      </c>
      <c r="AI113" s="637" t="s">
        <v>1633</v>
      </c>
      <c r="AJ113" s="637" t="s">
        <v>1641</v>
      </c>
      <c r="AN113" s="635" t="s">
        <v>1638</v>
      </c>
      <c r="AZ113" s="638">
        <f>AZ114</f>
        <v>0</v>
      </c>
    </row>
    <row r="114" spans="1:54" s="627" customFormat="1" ht="24" customHeight="1">
      <c r="A114" s="647"/>
      <c r="B114" s="665"/>
      <c r="C114" s="676">
        <v>44</v>
      </c>
      <c r="D114" s="676" t="s">
        <v>1642</v>
      </c>
      <c r="E114" s="677" t="s">
        <v>3709</v>
      </c>
      <c r="F114" s="678" t="s">
        <v>3710</v>
      </c>
      <c r="G114" s="679" t="s">
        <v>18</v>
      </c>
      <c r="H114" s="680">
        <v>52</v>
      </c>
      <c r="I114" s="68"/>
      <c r="J114" s="704">
        <f>ROUND(I114*H114,2)</f>
        <v>0</v>
      </c>
      <c r="K114" s="705" t="s">
        <v>3818</v>
      </c>
      <c r="M114" s="639" t="s">
        <v>2114</v>
      </c>
      <c r="AG114" s="640" t="s">
        <v>1647</v>
      </c>
      <c r="AI114" s="640" t="s">
        <v>1642</v>
      </c>
      <c r="AJ114" s="640" t="s">
        <v>1636</v>
      </c>
      <c r="AN114" s="626" t="s">
        <v>1638</v>
      </c>
      <c r="AT114" s="641" t="e">
        <f>IF(#REF!="základní",J114,0)</f>
        <v>#REF!</v>
      </c>
      <c r="AU114" s="641" t="e">
        <f>IF(#REF!="snížená",J114,0)</f>
        <v>#REF!</v>
      </c>
      <c r="AV114" s="641" t="e">
        <f>IF(#REF!="zákl. přenesená",J114,0)</f>
        <v>#REF!</v>
      </c>
      <c r="AW114" s="641" t="e">
        <f>IF(#REF!="sníž. přenesená",J114,0)</f>
        <v>#REF!</v>
      </c>
      <c r="AX114" s="641" t="e">
        <f>IF(#REF!="nulová",J114,0)</f>
        <v>#REF!</v>
      </c>
      <c r="AY114" s="626" t="s">
        <v>1636</v>
      </c>
      <c r="AZ114" s="641">
        <f>ROUND(I114*H114,2)</f>
        <v>0</v>
      </c>
      <c r="BA114" s="626" t="s">
        <v>1647</v>
      </c>
      <c r="BB114" s="640" t="s">
        <v>3711</v>
      </c>
    </row>
    <row r="115" spans="1:54" s="634" customFormat="1" ht="22.9" customHeight="1">
      <c r="A115" s="671"/>
      <c r="B115" s="672"/>
      <c r="C115" s="671"/>
      <c r="D115" s="673" t="s">
        <v>1633</v>
      </c>
      <c r="E115" s="675" t="s">
        <v>3712</v>
      </c>
      <c r="F115" s="675" t="s">
        <v>3713</v>
      </c>
      <c r="G115" s="671"/>
      <c r="H115" s="671"/>
      <c r="J115" s="703">
        <f>AZ115</f>
        <v>0</v>
      </c>
      <c r="K115" s="736"/>
      <c r="M115" s="636"/>
      <c r="AG115" s="635" t="s">
        <v>1636</v>
      </c>
      <c r="AI115" s="637" t="s">
        <v>1633</v>
      </c>
      <c r="AJ115" s="637" t="s">
        <v>1641</v>
      </c>
      <c r="AN115" s="635" t="s">
        <v>1638</v>
      </c>
      <c r="AZ115" s="638">
        <f>AZ116</f>
        <v>0</v>
      </c>
    </row>
    <row r="116" spans="1:54" s="627" customFormat="1" ht="24" customHeight="1">
      <c r="A116" s="647"/>
      <c r="B116" s="665"/>
      <c r="C116" s="676">
        <v>45</v>
      </c>
      <c r="D116" s="676" t="s">
        <v>1642</v>
      </c>
      <c r="E116" s="677" t="s">
        <v>3714</v>
      </c>
      <c r="F116" s="678" t="s">
        <v>3715</v>
      </c>
      <c r="G116" s="679" t="s">
        <v>3</v>
      </c>
      <c r="H116" s="680">
        <v>3410</v>
      </c>
      <c r="I116" s="68"/>
      <c r="J116" s="704">
        <f>ROUND(I116*H116,2)</f>
        <v>0</v>
      </c>
      <c r="K116" s="705" t="s">
        <v>3818</v>
      </c>
      <c r="M116" s="639" t="s">
        <v>2114</v>
      </c>
      <c r="AG116" s="640" t="s">
        <v>1647</v>
      </c>
      <c r="AI116" s="640" t="s">
        <v>1642</v>
      </c>
      <c r="AJ116" s="640" t="s">
        <v>1636</v>
      </c>
      <c r="AN116" s="626" t="s">
        <v>1638</v>
      </c>
      <c r="AT116" s="641" t="e">
        <f>IF(#REF!="základní",J116,0)</f>
        <v>#REF!</v>
      </c>
      <c r="AU116" s="641" t="e">
        <f>IF(#REF!="snížená",J116,0)</f>
        <v>#REF!</v>
      </c>
      <c r="AV116" s="641" t="e">
        <f>IF(#REF!="zákl. přenesená",J116,0)</f>
        <v>#REF!</v>
      </c>
      <c r="AW116" s="641" t="e">
        <f>IF(#REF!="sníž. přenesená",J116,0)</f>
        <v>#REF!</v>
      </c>
      <c r="AX116" s="641" t="e">
        <f>IF(#REF!="nulová",J116,0)</f>
        <v>#REF!</v>
      </c>
      <c r="AY116" s="626" t="s">
        <v>1636</v>
      </c>
      <c r="AZ116" s="641">
        <f>ROUND(I116*H116,2)</f>
        <v>0</v>
      </c>
      <c r="BA116" s="626" t="s">
        <v>1647</v>
      </c>
      <c r="BB116" s="640" t="s">
        <v>3716</v>
      </c>
    </row>
    <row r="117" spans="1:54" s="634" customFormat="1" ht="22.9" customHeight="1">
      <c r="A117" s="671"/>
      <c r="B117" s="672"/>
      <c r="C117" s="671"/>
      <c r="D117" s="673" t="s">
        <v>1633</v>
      </c>
      <c r="E117" s="675" t="s">
        <v>3222</v>
      </c>
      <c r="F117" s="675" t="s">
        <v>3221</v>
      </c>
      <c r="G117" s="671"/>
      <c r="H117" s="671"/>
      <c r="J117" s="703">
        <f>AZ117</f>
        <v>0</v>
      </c>
      <c r="K117" s="736"/>
      <c r="M117" s="636"/>
      <c r="AG117" s="635" t="s">
        <v>1636</v>
      </c>
      <c r="AI117" s="637" t="s">
        <v>1633</v>
      </c>
      <c r="AJ117" s="637" t="s">
        <v>1641</v>
      </c>
      <c r="AN117" s="635" t="s">
        <v>1638</v>
      </c>
      <c r="AZ117" s="638">
        <f>AZ118</f>
        <v>0</v>
      </c>
    </row>
    <row r="118" spans="1:54" s="627" customFormat="1" ht="24" customHeight="1">
      <c r="A118" s="647"/>
      <c r="B118" s="665"/>
      <c r="C118" s="681">
        <v>46</v>
      </c>
      <c r="D118" s="681" t="s">
        <v>1653</v>
      </c>
      <c r="E118" s="682" t="s">
        <v>3220</v>
      </c>
      <c r="F118" s="683" t="s">
        <v>3219</v>
      </c>
      <c r="G118" s="684" t="s">
        <v>2881</v>
      </c>
      <c r="H118" s="685">
        <v>24</v>
      </c>
      <c r="I118" s="69"/>
      <c r="J118" s="706">
        <f>ROUND(I118*H118,2)</f>
        <v>0</v>
      </c>
      <c r="K118" s="705" t="s">
        <v>3819</v>
      </c>
      <c r="L118" s="642"/>
      <c r="M118" s="643" t="s">
        <v>2114</v>
      </c>
      <c r="AG118" s="640" t="s">
        <v>1656</v>
      </c>
      <c r="AI118" s="640" t="s">
        <v>1653</v>
      </c>
      <c r="AJ118" s="640" t="s">
        <v>1636</v>
      </c>
      <c r="AN118" s="626" t="s">
        <v>1638</v>
      </c>
      <c r="AT118" s="641" t="e">
        <f>IF(#REF!="základní",J118,0)</f>
        <v>#REF!</v>
      </c>
      <c r="AU118" s="641" t="e">
        <f>IF(#REF!="snížená",J118,0)</f>
        <v>#REF!</v>
      </c>
      <c r="AV118" s="641" t="e">
        <f>IF(#REF!="zákl. přenesená",J118,0)</f>
        <v>#REF!</v>
      </c>
      <c r="AW118" s="641" t="e">
        <f>IF(#REF!="sníž. přenesená",J118,0)</f>
        <v>#REF!</v>
      </c>
      <c r="AX118" s="641" t="e">
        <f>IF(#REF!="nulová",J118,0)</f>
        <v>#REF!</v>
      </c>
      <c r="AY118" s="626" t="s">
        <v>1636</v>
      </c>
      <c r="AZ118" s="641">
        <f>ROUND(I118*H118,2)</f>
        <v>0</v>
      </c>
      <c r="BA118" s="626" t="s">
        <v>1647</v>
      </c>
      <c r="BB118" s="640" t="s">
        <v>3218</v>
      </c>
    </row>
    <row r="119" spans="1:54" s="634" customFormat="1" ht="22.9" customHeight="1">
      <c r="A119" s="671"/>
      <c r="B119" s="672"/>
      <c r="C119" s="671"/>
      <c r="D119" s="673" t="s">
        <v>1633</v>
      </c>
      <c r="E119" s="675" t="s">
        <v>3717</v>
      </c>
      <c r="F119" s="675" t="s">
        <v>3718</v>
      </c>
      <c r="G119" s="671"/>
      <c r="H119" s="671"/>
      <c r="J119" s="703">
        <f>AZ119</f>
        <v>0</v>
      </c>
      <c r="K119" s="736"/>
      <c r="M119" s="636"/>
      <c r="AG119" s="635" t="s">
        <v>1636</v>
      </c>
      <c r="AI119" s="637" t="s">
        <v>1633</v>
      </c>
      <c r="AJ119" s="637" t="s">
        <v>1641</v>
      </c>
      <c r="AN119" s="635" t="s">
        <v>1638</v>
      </c>
      <c r="AZ119" s="638">
        <f>SUM(AZ120:AZ121)</f>
        <v>0</v>
      </c>
    </row>
    <row r="120" spans="1:54" s="627" customFormat="1" ht="24" customHeight="1">
      <c r="A120" s="647"/>
      <c r="B120" s="665"/>
      <c r="C120" s="676">
        <v>47</v>
      </c>
      <c r="D120" s="676" t="s">
        <v>1642</v>
      </c>
      <c r="E120" s="677" t="s">
        <v>3719</v>
      </c>
      <c r="F120" s="678" t="s">
        <v>3720</v>
      </c>
      <c r="G120" s="679" t="s">
        <v>3</v>
      </c>
      <c r="H120" s="680">
        <v>714</v>
      </c>
      <c r="I120" s="68"/>
      <c r="J120" s="704">
        <f>ROUND(I120*H120,2)</f>
        <v>0</v>
      </c>
      <c r="K120" s="705" t="s">
        <v>3818</v>
      </c>
      <c r="M120" s="639" t="s">
        <v>2114</v>
      </c>
      <c r="AG120" s="640" t="s">
        <v>1647</v>
      </c>
      <c r="AI120" s="640" t="s">
        <v>1642</v>
      </c>
      <c r="AJ120" s="640" t="s">
        <v>1636</v>
      </c>
      <c r="AN120" s="626" t="s">
        <v>1638</v>
      </c>
      <c r="AT120" s="641" t="e">
        <f>IF(#REF!="základní",J120,0)</f>
        <v>#REF!</v>
      </c>
      <c r="AU120" s="641" t="e">
        <f>IF(#REF!="snížená",J120,0)</f>
        <v>#REF!</v>
      </c>
      <c r="AV120" s="641" t="e">
        <f>IF(#REF!="zákl. přenesená",J120,0)</f>
        <v>#REF!</v>
      </c>
      <c r="AW120" s="641" t="e">
        <f>IF(#REF!="sníž. přenesená",J120,0)</f>
        <v>#REF!</v>
      </c>
      <c r="AX120" s="641" t="e">
        <f>IF(#REF!="nulová",J120,0)</f>
        <v>#REF!</v>
      </c>
      <c r="AY120" s="626" t="s">
        <v>1636</v>
      </c>
      <c r="AZ120" s="641">
        <f>ROUND(I120*H120,2)</f>
        <v>0</v>
      </c>
      <c r="BA120" s="626" t="s">
        <v>1647</v>
      </c>
      <c r="BB120" s="640" t="s">
        <v>3721</v>
      </c>
    </row>
    <row r="121" spans="1:54" s="627" customFormat="1" ht="48" customHeight="1">
      <c r="A121" s="647"/>
      <c r="B121" s="665"/>
      <c r="C121" s="681">
        <v>48</v>
      </c>
      <c r="D121" s="681" t="s">
        <v>1653</v>
      </c>
      <c r="E121" s="682" t="s">
        <v>3722</v>
      </c>
      <c r="F121" s="683" t="s">
        <v>3723</v>
      </c>
      <c r="G121" s="684" t="s">
        <v>1653</v>
      </c>
      <c r="H121" s="685">
        <v>714</v>
      </c>
      <c r="I121" s="69"/>
      <c r="J121" s="706">
        <f>ROUND(I121*H121,2)</f>
        <v>0</v>
      </c>
      <c r="K121" s="705" t="s">
        <v>3818</v>
      </c>
      <c r="L121" s="642"/>
      <c r="M121" s="643" t="s">
        <v>2114</v>
      </c>
      <c r="AG121" s="640" t="s">
        <v>1656</v>
      </c>
      <c r="AI121" s="640" t="s">
        <v>1653</v>
      </c>
      <c r="AJ121" s="640" t="s">
        <v>1636</v>
      </c>
      <c r="AN121" s="626" t="s">
        <v>1638</v>
      </c>
      <c r="AT121" s="641" t="e">
        <f>IF(#REF!="základní",J121,0)</f>
        <v>#REF!</v>
      </c>
      <c r="AU121" s="641" t="e">
        <f>IF(#REF!="snížená",J121,0)</f>
        <v>#REF!</v>
      </c>
      <c r="AV121" s="641" t="e">
        <f>IF(#REF!="zákl. přenesená",J121,0)</f>
        <v>#REF!</v>
      </c>
      <c r="AW121" s="641" t="e">
        <f>IF(#REF!="sníž. přenesená",J121,0)</f>
        <v>#REF!</v>
      </c>
      <c r="AX121" s="641" t="e">
        <f>IF(#REF!="nulová",J121,0)</f>
        <v>#REF!</v>
      </c>
      <c r="AY121" s="626" t="s">
        <v>1636</v>
      </c>
      <c r="AZ121" s="641">
        <f>ROUND(I121*H121,2)</f>
        <v>0</v>
      </c>
      <c r="BA121" s="626" t="s">
        <v>1647</v>
      </c>
      <c r="BB121" s="640" t="s">
        <v>3724</v>
      </c>
    </row>
    <row r="122" spans="1:54" s="634" customFormat="1" ht="22.9" customHeight="1">
      <c r="A122" s="671"/>
      <c r="B122" s="672"/>
      <c r="C122" s="671"/>
      <c r="D122" s="673" t="s">
        <v>1633</v>
      </c>
      <c r="E122" s="675" t="s">
        <v>3193</v>
      </c>
      <c r="F122" s="675" t="s">
        <v>3192</v>
      </c>
      <c r="G122" s="671"/>
      <c r="H122" s="671"/>
      <c r="J122" s="703">
        <f>AZ122</f>
        <v>0</v>
      </c>
      <c r="K122" s="736"/>
      <c r="M122" s="636"/>
      <c r="AG122" s="635" t="s">
        <v>1636</v>
      </c>
      <c r="AI122" s="637" t="s">
        <v>1633</v>
      </c>
      <c r="AJ122" s="637" t="s">
        <v>1641</v>
      </c>
      <c r="AN122" s="635" t="s">
        <v>1638</v>
      </c>
      <c r="AZ122" s="638">
        <f>SUM(AZ123:AZ124)</f>
        <v>0</v>
      </c>
    </row>
    <row r="123" spans="1:54" s="627" customFormat="1" ht="24" customHeight="1">
      <c r="A123" s="647"/>
      <c r="B123" s="665"/>
      <c r="C123" s="676">
        <v>49</v>
      </c>
      <c r="D123" s="676" t="s">
        <v>1642</v>
      </c>
      <c r="E123" s="677" t="s">
        <v>3191</v>
      </c>
      <c r="F123" s="678" t="s">
        <v>3190</v>
      </c>
      <c r="G123" s="679" t="s">
        <v>3</v>
      </c>
      <c r="H123" s="680">
        <v>820</v>
      </c>
      <c r="I123" s="68"/>
      <c r="J123" s="704">
        <f>ROUND(I123*H123,2)</f>
        <v>0</v>
      </c>
      <c r="K123" s="705" t="s">
        <v>3818</v>
      </c>
      <c r="M123" s="639" t="s">
        <v>2114</v>
      </c>
      <c r="AG123" s="640" t="s">
        <v>1647</v>
      </c>
      <c r="AI123" s="640" t="s">
        <v>1642</v>
      </c>
      <c r="AJ123" s="640" t="s">
        <v>1636</v>
      </c>
      <c r="AN123" s="626" t="s">
        <v>1638</v>
      </c>
      <c r="AT123" s="641" t="e">
        <f>IF(#REF!="základní",J123,0)</f>
        <v>#REF!</v>
      </c>
      <c r="AU123" s="641" t="e">
        <f>IF(#REF!="snížená",J123,0)</f>
        <v>#REF!</v>
      </c>
      <c r="AV123" s="641" t="e">
        <f>IF(#REF!="zákl. přenesená",J123,0)</f>
        <v>#REF!</v>
      </c>
      <c r="AW123" s="641" t="e">
        <f>IF(#REF!="sníž. přenesená",J123,0)</f>
        <v>#REF!</v>
      </c>
      <c r="AX123" s="641" t="e">
        <f>IF(#REF!="nulová",J123,0)</f>
        <v>#REF!</v>
      </c>
      <c r="AY123" s="626" t="s">
        <v>1636</v>
      </c>
      <c r="AZ123" s="641">
        <f>ROUND(I123*H123,2)</f>
        <v>0</v>
      </c>
      <c r="BA123" s="626" t="s">
        <v>1647</v>
      </c>
      <c r="BB123" s="640" t="s">
        <v>3189</v>
      </c>
    </row>
    <row r="124" spans="1:54" s="627" customFormat="1" ht="48" customHeight="1">
      <c r="A124" s="647"/>
      <c r="B124" s="665"/>
      <c r="C124" s="681">
        <v>50</v>
      </c>
      <c r="D124" s="681" t="s">
        <v>1653</v>
      </c>
      <c r="E124" s="682" t="s">
        <v>3188</v>
      </c>
      <c r="F124" s="683" t="s">
        <v>3187</v>
      </c>
      <c r="G124" s="684" t="s">
        <v>1653</v>
      </c>
      <c r="H124" s="685">
        <v>820</v>
      </c>
      <c r="I124" s="69"/>
      <c r="J124" s="706">
        <f>ROUND(I124*H124,2)</f>
        <v>0</v>
      </c>
      <c r="K124" s="705" t="s">
        <v>3818</v>
      </c>
      <c r="L124" s="642"/>
      <c r="M124" s="643" t="s">
        <v>2114</v>
      </c>
      <c r="AG124" s="640" t="s">
        <v>1656</v>
      </c>
      <c r="AI124" s="640" t="s">
        <v>1653</v>
      </c>
      <c r="AJ124" s="640" t="s">
        <v>1636</v>
      </c>
      <c r="AN124" s="626" t="s">
        <v>1638</v>
      </c>
      <c r="AT124" s="641" t="e">
        <f>IF(#REF!="základní",J124,0)</f>
        <v>#REF!</v>
      </c>
      <c r="AU124" s="641" t="e">
        <f>IF(#REF!="snížená",J124,0)</f>
        <v>#REF!</v>
      </c>
      <c r="AV124" s="641" t="e">
        <f>IF(#REF!="zákl. přenesená",J124,0)</f>
        <v>#REF!</v>
      </c>
      <c r="AW124" s="641" t="e">
        <f>IF(#REF!="sníž. přenesená",J124,0)</f>
        <v>#REF!</v>
      </c>
      <c r="AX124" s="641" t="e">
        <f>IF(#REF!="nulová",J124,0)</f>
        <v>#REF!</v>
      </c>
      <c r="AY124" s="626" t="s">
        <v>1636</v>
      </c>
      <c r="AZ124" s="641">
        <f>ROUND(I124*H124,2)</f>
        <v>0</v>
      </c>
      <c r="BA124" s="626" t="s">
        <v>1647</v>
      </c>
      <c r="BB124" s="640" t="s">
        <v>3186</v>
      </c>
    </row>
    <row r="125" spans="1:54" s="634" customFormat="1" ht="22.9" customHeight="1">
      <c r="A125" s="671"/>
      <c r="B125" s="672"/>
      <c r="C125" s="671"/>
      <c r="D125" s="673" t="s">
        <v>1633</v>
      </c>
      <c r="E125" s="675" t="s">
        <v>2861</v>
      </c>
      <c r="F125" s="675" t="s">
        <v>2860</v>
      </c>
      <c r="G125" s="671"/>
      <c r="H125" s="671"/>
      <c r="J125" s="703">
        <f>AZ125</f>
        <v>0</v>
      </c>
      <c r="K125" s="736"/>
      <c r="M125" s="636"/>
      <c r="AG125" s="635" t="s">
        <v>1636</v>
      </c>
      <c r="AI125" s="637" t="s">
        <v>1633</v>
      </c>
      <c r="AJ125" s="637" t="s">
        <v>1641</v>
      </c>
      <c r="AN125" s="635" t="s">
        <v>1638</v>
      </c>
      <c r="AZ125" s="638">
        <f>SUM(AZ126:AZ127)</f>
        <v>0</v>
      </c>
    </row>
    <row r="126" spans="1:54" s="627" customFormat="1" ht="16.5" customHeight="1">
      <c r="A126" s="647"/>
      <c r="B126" s="665"/>
      <c r="C126" s="676">
        <v>51</v>
      </c>
      <c r="D126" s="676" t="s">
        <v>1642</v>
      </c>
      <c r="E126" s="677" t="s">
        <v>2853</v>
      </c>
      <c r="F126" s="678" t="s">
        <v>2852</v>
      </c>
      <c r="G126" s="679" t="s">
        <v>16</v>
      </c>
      <c r="H126" s="680">
        <v>12</v>
      </c>
      <c r="I126" s="68"/>
      <c r="J126" s="704">
        <f>ROUND(I126*H126,2)</f>
        <v>0</v>
      </c>
      <c r="K126" s="705" t="s">
        <v>3818</v>
      </c>
      <c r="M126" s="639" t="s">
        <v>2114</v>
      </c>
      <c r="AG126" s="640" t="s">
        <v>2761</v>
      </c>
      <c r="AI126" s="640" t="s">
        <v>1642</v>
      </c>
      <c r="AJ126" s="640" t="s">
        <v>1636</v>
      </c>
      <c r="AN126" s="626" t="s">
        <v>1638</v>
      </c>
      <c r="AT126" s="641" t="e">
        <f>IF(#REF!="základní",J126,0)</f>
        <v>#REF!</v>
      </c>
      <c r="AU126" s="641" t="e">
        <f>IF(#REF!="snížená",J126,0)</f>
        <v>#REF!</v>
      </c>
      <c r="AV126" s="641" t="e">
        <f>IF(#REF!="zákl. přenesená",J126,0)</f>
        <v>#REF!</v>
      </c>
      <c r="AW126" s="641" t="e">
        <f>IF(#REF!="sníž. přenesená",J126,0)</f>
        <v>#REF!</v>
      </c>
      <c r="AX126" s="641" t="e">
        <f>IF(#REF!="nulová",J126,0)</f>
        <v>#REF!</v>
      </c>
      <c r="AY126" s="626" t="s">
        <v>1636</v>
      </c>
      <c r="AZ126" s="641">
        <f>ROUND(I126*H126,2)</f>
        <v>0</v>
      </c>
      <c r="BA126" s="626" t="s">
        <v>2761</v>
      </c>
      <c r="BB126" s="640" t="s">
        <v>2859</v>
      </c>
    </row>
    <row r="127" spans="1:54" s="627" customFormat="1" ht="24" customHeight="1">
      <c r="A127" s="647"/>
      <c r="B127" s="665"/>
      <c r="C127" s="681">
        <v>52</v>
      </c>
      <c r="D127" s="681" t="s">
        <v>1653</v>
      </c>
      <c r="E127" s="682" t="s">
        <v>3725</v>
      </c>
      <c r="F127" s="683" t="s">
        <v>2857</v>
      </c>
      <c r="G127" s="684" t="s">
        <v>2848</v>
      </c>
      <c r="H127" s="685">
        <v>1</v>
      </c>
      <c r="I127" s="69"/>
      <c r="J127" s="706">
        <f>ROUND(I127*H127,2)</f>
        <v>0</v>
      </c>
      <c r="K127" s="705" t="s">
        <v>3819</v>
      </c>
      <c r="L127" s="642"/>
      <c r="M127" s="643" t="s">
        <v>2114</v>
      </c>
      <c r="AG127" s="640" t="s">
        <v>1656</v>
      </c>
      <c r="AI127" s="640" t="s">
        <v>1653</v>
      </c>
      <c r="AJ127" s="640" t="s">
        <v>1636</v>
      </c>
      <c r="AN127" s="626" t="s">
        <v>1638</v>
      </c>
      <c r="AT127" s="641" t="e">
        <f>IF(#REF!="základní",J127,0)</f>
        <v>#REF!</v>
      </c>
      <c r="AU127" s="641" t="e">
        <f>IF(#REF!="snížená",J127,0)</f>
        <v>#REF!</v>
      </c>
      <c r="AV127" s="641" t="e">
        <f>IF(#REF!="zákl. přenesená",J127,0)</f>
        <v>#REF!</v>
      </c>
      <c r="AW127" s="641" t="e">
        <f>IF(#REF!="sníž. přenesená",J127,0)</f>
        <v>#REF!</v>
      </c>
      <c r="AX127" s="641" t="e">
        <f>IF(#REF!="nulová",J127,0)</f>
        <v>#REF!</v>
      </c>
      <c r="AY127" s="626" t="s">
        <v>1636</v>
      </c>
      <c r="AZ127" s="641">
        <f>ROUND(I127*H127,2)</f>
        <v>0</v>
      </c>
      <c r="BA127" s="626" t="s">
        <v>1647</v>
      </c>
      <c r="BB127" s="640" t="s">
        <v>2856</v>
      </c>
    </row>
    <row r="128" spans="1:54" s="634" customFormat="1" ht="22.9" customHeight="1">
      <c r="A128" s="671"/>
      <c r="B128" s="672"/>
      <c r="C128" s="671"/>
      <c r="D128" s="673" t="s">
        <v>1633</v>
      </c>
      <c r="E128" s="675" t="s">
        <v>2855</v>
      </c>
      <c r="F128" s="675" t="s">
        <v>2854</v>
      </c>
      <c r="G128" s="671"/>
      <c r="H128" s="671"/>
      <c r="J128" s="703">
        <f>AZ128</f>
        <v>0</v>
      </c>
      <c r="K128" s="736"/>
      <c r="M128" s="636"/>
      <c r="AG128" s="635" t="s">
        <v>1636</v>
      </c>
      <c r="AI128" s="637" t="s">
        <v>1633</v>
      </c>
      <c r="AJ128" s="637" t="s">
        <v>1641</v>
      </c>
      <c r="AN128" s="635" t="s">
        <v>1638</v>
      </c>
      <c r="AZ128" s="638">
        <f>SUM(AZ129:AZ130)</f>
        <v>0</v>
      </c>
    </row>
    <row r="129" spans="1:54" s="627" customFormat="1" ht="16.5" customHeight="1">
      <c r="A129" s="647"/>
      <c r="B129" s="665"/>
      <c r="C129" s="676">
        <v>53</v>
      </c>
      <c r="D129" s="676" t="s">
        <v>1642</v>
      </c>
      <c r="E129" s="677" t="s">
        <v>2853</v>
      </c>
      <c r="F129" s="678" t="s">
        <v>2852</v>
      </c>
      <c r="G129" s="679" t="s">
        <v>16</v>
      </c>
      <c r="H129" s="680">
        <v>10</v>
      </c>
      <c r="I129" s="68"/>
      <c r="J129" s="704">
        <f>ROUND(I129*H129,2)</f>
        <v>0</v>
      </c>
      <c r="K129" s="705" t="s">
        <v>3818</v>
      </c>
      <c r="M129" s="639" t="s">
        <v>2114</v>
      </c>
      <c r="AG129" s="640" t="s">
        <v>2761</v>
      </c>
      <c r="AI129" s="640" t="s">
        <v>1642</v>
      </c>
      <c r="AJ129" s="640" t="s">
        <v>1636</v>
      </c>
      <c r="AN129" s="626" t="s">
        <v>1638</v>
      </c>
      <c r="AT129" s="641" t="e">
        <f>IF(#REF!="základní",J129,0)</f>
        <v>#REF!</v>
      </c>
      <c r="AU129" s="641" t="e">
        <f>IF(#REF!="snížená",J129,0)</f>
        <v>#REF!</v>
      </c>
      <c r="AV129" s="641" t="e">
        <f>IF(#REF!="zákl. přenesená",J129,0)</f>
        <v>#REF!</v>
      </c>
      <c r="AW129" s="641" t="e">
        <f>IF(#REF!="sníž. přenesená",J129,0)</f>
        <v>#REF!</v>
      </c>
      <c r="AX129" s="641" t="e">
        <f>IF(#REF!="nulová",J129,0)</f>
        <v>#REF!</v>
      </c>
      <c r="AY129" s="626" t="s">
        <v>1636</v>
      </c>
      <c r="AZ129" s="641">
        <f>ROUND(I129*H129,2)</f>
        <v>0</v>
      </c>
      <c r="BA129" s="626" t="s">
        <v>2761</v>
      </c>
      <c r="BB129" s="640" t="s">
        <v>2851</v>
      </c>
    </row>
    <row r="130" spans="1:54" s="627" customFormat="1" ht="24" customHeight="1">
      <c r="A130" s="647"/>
      <c r="B130" s="665"/>
      <c r="C130" s="681">
        <v>54</v>
      </c>
      <c r="D130" s="681" t="s">
        <v>1653</v>
      </c>
      <c r="E130" s="682" t="s">
        <v>3726</v>
      </c>
      <c r="F130" s="683" t="s">
        <v>2849</v>
      </c>
      <c r="G130" s="684" t="s">
        <v>2848</v>
      </c>
      <c r="H130" s="685">
        <v>1</v>
      </c>
      <c r="I130" s="69"/>
      <c r="J130" s="706">
        <f>ROUND(I130*H130,2)</f>
        <v>0</v>
      </c>
      <c r="K130" s="705" t="s">
        <v>3819</v>
      </c>
      <c r="L130" s="642"/>
      <c r="M130" s="643" t="s">
        <v>2114</v>
      </c>
      <c r="AG130" s="640" t="s">
        <v>1656</v>
      </c>
      <c r="AI130" s="640" t="s">
        <v>1653</v>
      </c>
      <c r="AJ130" s="640" t="s">
        <v>1636</v>
      </c>
      <c r="AN130" s="626" t="s">
        <v>1638</v>
      </c>
      <c r="AT130" s="641" t="e">
        <f>IF(#REF!="základní",J130,0)</f>
        <v>#REF!</v>
      </c>
      <c r="AU130" s="641" t="e">
        <f>IF(#REF!="snížená",J130,0)</f>
        <v>#REF!</v>
      </c>
      <c r="AV130" s="641" t="e">
        <f>IF(#REF!="zákl. přenesená",J130,0)</f>
        <v>#REF!</v>
      </c>
      <c r="AW130" s="641" t="e">
        <f>IF(#REF!="sníž. přenesená",J130,0)</f>
        <v>#REF!</v>
      </c>
      <c r="AX130" s="641" t="e">
        <f>IF(#REF!="nulová",J130,0)</f>
        <v>#REF!</v>
      </c>
      <c r="AY130" s="626" t="s">
        <v>1636</v>
      </c>
      <c r="AZ130" s="641">
        <f>ROUND(I130*H130,2)</f>
        <v>0</v>
      </c>
      <c r="BA130" s="626" t="s">
        <v>1647</v>
      </c>
      <c r="BB130" s="640" t="s">
        <v>2847</v>
      </c>
    </row>
    <row r="131" spans="1:54" s="634" customFormat="1" ht="25.9" customHeight="1">
      <c r="A131" s="671"/>
      <c r="B131" s="672"/>
      <c r="C131" s="671"/>
      <c r="D131" s="673" t="s">
        <v>1633</v>
      </c>
      <c r="E131" s="674" t="s">
        <v>1653</v>
      </c>
      <c r="F131" s="674" t="s">
        <v>2846</v>
      </c>
      <c r="G131" s="671"/>
      <c r="H131" s="671"/>
      <c r="J131" s="701">
        <f>AZ131</f>
        <v>0</v>
      </c>
      <c r="K131" s="736"/>
      <c r="M131" s="636"/>
      <c r="AG131" s="635" t="s">
        <v>2822</v>
      </c>
      <c r="AI131" s="637" t="s">
        <v>1633</v>
      </c>
      <c r="AJ131" s="637" t="s">
        <v>1637</v>
      </c>
      <c r="AN131" s="635" t="s">
        <v>1638</v>
      </c>
      <c r="AZ131" s="638">
        <f>AZ132+AZ136+AZ146+AZ157+AZ159</f>
        <v>0</v>
      </c>
    </row>
    <row r="132" spans="1:54" s="634" customFormat="1" ht="22.9" customHeight="1">
      <c r="A132" s="671"/>
      <c r="B132" s="672"/>
      <c r="C132" s="671"/>
      <c r="D132" s="673" t="s">
        <v>1633</v>
      </c>
      <c r="E132" s="675" t="s">
        <v>3727</v>
      </c>
      <c r="F132" s="675" t="s">
        <v>3728</v>
      </c>
      <c r="G132" s="671"/>
      <c r="H132" s="671"/>
      <c r="J132" s="703">
        <f>AZ132</f>
        <v>0</v>
      </c>
      <c r="K132" s="736"/>
      <c r="M132" s="636"/>
      <c r="AG132" s="635" t="s">
        <v>2822</v>
      </c>
      <c r="AI132" s="637" t="s">
        <v>1633</v>
      </c>
      <c r="AJ132" s="637" t="s">
        <v>1641</v>
      </c>
      <c r="AN132" s="635" t="s">
        <v>1638</v>
      </c>
      <c r="AZ132" s="638">
        <f>SUM(AZ133:AZ135)</f>
        <v>0</v>
      </c>
    </row>
    <row r="133" spans="1:54" s="627" customFormat="1" ht="16.5" customHeight="1">
      <c r="A133" s="647"/>
      <c r="B133" s="665"/>
      <c r="C133" s="676">
        <v>55</v>
      </c>
      <c r="D133" s="676" t="s">
        <v>1642</v>
      </c>
      <c r="E133" s="677" t="s">
        <v>3729</v>
      </c>
      <c r="F133" s="678" t="s">
        <v>3730</v>
      </c>
      <c r="G133" s="679" t="s">
        <v>18</v>
      </c>
      <c r="H133" s="680">
        <v>2</v>
      </c>
      <c r="I133" s="68"/>
      <c r="J133" s="704">
        <f>ROUND(I133*H133,2)</f>
        <v>0</v>
      </c>
      <c r="K133" s="705" t="s">
        <v>3818</v>
      </c>
      <c r="M133" s="639" t="s">
        <v>2114</v>
      </c>
      <c r="AG133" s="640" t="s">
        <v>2778</v>
      </c>
      <c r="AI133" s="640" t="s">
        <v>1642</v>
      </c>
      <c r="AJ133" s="640" t="s">
        <v>1636</v>
      </c>
      <c r="AN133" s="626" t="s">
        <v>1638</v>
      </c>
      <c r="AT133" s="641" t="e">
        <f>IF(#REF!="základní",J133,0)</f>
        <v>#REF!</v>
      </c>
      <c r="AU133" s="641" t="e">
        <f>IF(#REF!="snížená",J133,0)</f>
        <v>#REF!</v>
      </c>
      <c r="AV133" s="641" t="e">
        <f>IF(#REF!="zákl. přenesená",J133,0)</f>
        <v>#REF!</v>
      </c>
      <c r="AW133" s="641" t="e">
        <f>IF(#REF!="sníž. přenesená",J133,0)</f>
        <v>#REF!</v>
      </c>
      <c r="AX133" s="641" t="e">
        <f>IF(#REF!="nulová",J133,0)</f>
        <v>#REF!</v>
      </c>
      <c r="AY133" s="626" t="s">
        <v>1636</v>
      </c>
      <c r="AZ133" s="641">
        <f>ROUND(I133*H133,2)</f>
        <v>0</v>
      </c>
      <c r="BA133" s="626" t="s">
        <v>2778</v>
      </c>
      <c r="BB133" s="640" t="s">
        <v>3731</v>
      </c>
    </row>
    <row r="134" spans="1:54" s="627" customFormat="1" ht="24" customHeight="1">
      <c r="A134" s="647"/>
      <c r="B134" s="665"/>
      <c r="C134" s="681">
        <v>56</v>
      </c>
      <c r="D134" s="681" t="s">
        <v>1653</v>
      </c>
      <c r="E134" s="682" t="s">
        <v>3732</v>
      </c>
      <c r="F134" s="683" t="s">
        <v>3733</v>
      </c>
      <c r="G134" s="684" t="s">
        <v>2881</v>
      </c>
      <c r="H134" s="685">
        <v>2</v>
      </c>
      <c r="I134" s="69"/>
      <c r="J134" s="706">
        <f>ROUND(I134*H134,2)</f>
        <v>0</v>
      </c>
      <c r="K134" s="705" t="s">
        <v>3819</v>
      </c>
      <c r="L134" s="642"/>
      <c r="M134" s="643" t="s">
        <v>2114</v>
      </c>
      <c r="AG134" s="640" t="s">
        <v>1656</v>
      </c>
      <c r="AI134" s="640" t="s">
        <v>1653</v>
      </c>
      <c r="AJ134" s="640" t="s">
        <v>1636</v>
      </c>
      <c r="AN134" s="626" t="s">
        <v>1638</v>
      </c>
      <c r="AT134" s="641" t="e">
        <f>IF(#REF!="základní",J134,0)</f>
        <v>#REF!</v>
      </c>
      <c r="AU134" s="641" t="e">
        <f>IF(#REF!="snížená",J134,0)</f>
        <v>#REF!</v>
      </c>
      <c r="AV134" s="641" t="e">
        <f>IF(#REF!="zákl. přenesená",J134,0)</f>
        <v>#REF!</v>
      </c>
      <c r="AW134" s="641" t="e">
        <f>IF(#REF!="sníž. přenesená",J134,0)</f>
        <v>#REF!</v>
      </c>
      <c r="AX134" s="641" t="e">
        <f>IF(#REF!="nulová",J134,0)</f>
        <v>#REF!</v>
      </c>
      <c r="AY134" s="626" t="s">
        <v>1636</v>
      </c>
      <c r="AZ134" s="641">
        <f>ROUND(I134*H134,2)</f>
        <v>0</v>
      </c>
      <c r="BA134" s="626" t="s">
        <v>1647</v>
      </c>
      <c r="BB134" s="640" t="s">
        <v>3734</v>
      </c>
    </row>
    <row r="135" spans="1:54" s="627" customFormat="1" ht="24" customHeight="1">
      <c r="A135" s="647"/>
      <c r="B135" s="665"/>
      <c r="C135" s="681">
        <v>57</v>
      </c>
      <c r="D135" s="681" t="s">
        <v>1653</v>
      </c>
      <c r="E135" s="682" t="s">
        <v>3735</v>
      </c>
      <c r="F135" s="683" t="s">
        <v>3736</v>
      </c>
      <c r="G135" s="684" t="s">
        <v>2881</v>
      </c>
      <c r="H135" s="685">
        <v>1</v>
      </c>
      <c r="I135" s="69"/>
      <c r="J135" s="706">
        <f>ROUND(I135*H135,2)</f>
        <v>0</v>
      </c>
      <c r="K135" s="705" t="s">
        <v>3819</v>
      </c>
      <c r="L135" s="642"/>
      <c r="M135" s="643" t="s">
        <v>2114</v>
      </c>
      <c r="AG135" s="640" t="s">
        <v>1656</v>
      </c>
      <c r="AI135" s="640" t="s">
        <v>1653</v>
      </c>
      <c r="AJ135" s="640" t="s">
        <v>1636</v>
      </c>
      <c r="AN135" s="626" t="s">
        <v>1638</v>
      </c>
      <c r="AT135" s="641" t="e">
        <f>IF(#REF!="základní",J135,0)</f>
        <v>#REF!</v>
      </c>
      <c r="AU135" s="641" t="e">
        <f>IF(#REF!="snížená",J135,0)</f>
        <v>#REF!</v>
      </c>
      <c r="AV135" s="641" t="e">
        <f>IF(#REF!="zákl. přenesená",J135,0)</f>
        <v>#REF!</v>
      </c>
      <c r="AW135" s="641" t="e">
        <f>IF(#REF!="sníž. přenesená",J135,0)</f>
        <v>#REF!</v>
      </c>
      <c r="AX135" s="641" t="e">
        <f>IF(#REF!="nulová",J135,0)</f>
        <v>#REF!</v>
      </c>
      <c r="AY135" s="626" t="s">
        <v>1636</v>
      </c>
      <c r="AZ135" s="641">
        <f>ROUND(I135*H135,2)</f>
        <v>0</v>
      </c>
      <c r="BA135" s="626" t="s">
        <v>1647</v>
      </c>
      <c r="BB135" s="640" t="s">
        <v>3737</v>
      </c>
    </row>
    <row r="136" spans="1:54" s="634" customFormat="1" ht="22.9" customHeight="1">
      <c r="A136" s="671"/>
      <c r="B136" s="672"/>
      <c r="C136" s="671"/>
      <c r="D136" s="673" t="s">
        <v>1633</v>
      </c>
      <c r="E136" s="675" t="s">
        <v>3738</v>
      </c>
      <c r="F136" s="675" t="s">
        <v>3739</v>
      </c>
      <c r="G136" s="671"/>
      <c r="H136" s="671"/>
      <c r="J136" s="703">
        <f>AZ136</f>
        <v>0</v>
      </c>
      <c r="K136" s="736"/>
      <c r="M136" s="636"/>
      <c r="AG136" s="635" t="s">
        <v>2822</v>
      </c>
      <c r="AI136" s="637" t="s">
        <v>1633</v>
      </c>
      <c r="AJ136" s="637" t="s">
        <v>1641</v>
      </c>
      <c r="AN136" s="635" t="s">
        <v>1638</v>
      </c>
      <c r="AZ136" s="638">
        <f>SUM(AZ137:AZ145)</f>
        <v>0</v>
      </c>
    </row>
    <row r="137" spans="1:54" s="627" customFormat="1" ht="24" customHeight="1">
      <c r="A137" s="647"/>
      <c r="B137" s="665"/>
      <c r="C137" s="676">
        <v>58</v>
      </c>
      <c r="D137" s="676" t="s">
        <v>1642</v>
      </c>
      <c r="E137" s="677" t="s">
        <v>3740</v>
      </c>
      <c r="F137" s="678" t="s">
        <v>3741</v>
      </c>
      <c r="G137" s="679" t="s">
        <v>18</v>
      </c>
      <c r="H137" s="680">
        <v>40</v>
      </c>
      <c r="I137" s="68"/>
      <c r="J137" s="704">
        <f t="shared" ref="J137:J145" si="2">ROUND(I137*H137,2)</f>
        <v>0</v>
      </c>
      <c r="K137" s="705" t="s">
        <v>3818</v>
      </c>
      <c r="M137" s="639" t="s">
        <v>2114</v>
      </c>
      <c r="AG137" s="640" t="s">
        <v>2778</v>
      </c>
      <c r="AI137" s="640" t="s">
        <v>1642</v>
      </c>
      <c r="AJ137" s="640" t="s">
        <v>1636</v>
      </c>
      <c r="AN137" s="626" t="s">
        <v>1638</v>
      </c>
      <c r="AT137" s="641" t="e">
        <f>IF(#REF!="základní",J137,0)</f>
        <v>#REF!</v>
      </c>
      <c r="AU137" s="641" t="e">
        <f>IF(#REF!="snížená",J137,0)</f>
        <v>#REF!</v>
      </c>
      <c r="AV137" s="641" t="e">
        <f>IF(#REF!="zákl. přenesená",J137,0)</f>
        <v>#REF!</v>
      </c>
      <c r="AW137" s="641" t="e">
        <f>IF(#REF!="sníž. přenesená",J137,0)</f>
        <v>#REF!</v>
      </c>
      <c r="AX137" s="641" t="e">
        <f>IF(#REF!="nulová",J137,0)</f>
        <v>#REF!</v>
      </c>
      <c r="AY137" s="626" t="s">
        <v>1636</v>
      </c>
      <c r="AZ137" s="641">
        <f t="shared" ref="AZ137:AZ145" si="3">ROUND(I137*H137,2)</f>
        <v>0</v>
      </c>
      <c r="BA137" s="626" t="s">
        <v>2778</v>
      </c>
      <c r="BB137" s="640" t="s">
        <v>3742</v>
      </c>
    </row>
    <row r="138" spans="1:54" s="627" customFormat="1" ht="24" customHeight="1">
      <c r="A138" s="647"/>
      <c r="B138" s="665"/>
      <c r="C138" s="681">
        <v>59</v>
      </c>
      <c r="D138" s="681" t="s">
        <v>1653</v>
      </c>
      <c r="E138" s="682" t="s">
        <v>3743</v>
      </c>
      <c r="F138" s="683" t="s">
        <v>3744</v>
      </c>
      <c r="G138" s="684" t="s">
        <v>2881</v>
      </c>
      <c r="H138" s="685">
        <v>1</v>
      </c>
      <c r="I138" s="69"/>
      <c r="J138" s="706">
        <f t="shared" si="2"/>
        <v>0</v>
      </c>
      <c r="K138" s="705" t="s">
        <v>3818</v>
      </c>
      <c r="L138" s="642"/>
      <c r="M138" s="643" t="s">
        <v>2114</v>
      </c>
      <c r="AG138" s="640" t="s">
        <v>1656</v>
      </c>
      <c r="AI138" s="640" t="s">
        <v>1653</v>
      </c>
      <c r="AJ138" s="640" t="s">
        <v>1636</v>
      </c>
      <c r="AN138" s="626" t="s">
        <v>1638</v>
      </c>
      <c r="AT138" s="641" t="e">
        <f>IF(#REF!="základní",J138,0)</f>
        <v>#REF!</v>
      </c>
      <c r="AU138" s="641" t="e">
        <f>IF(#REF!="snížená",J138,0)</f>
        <v>#REF!</v>
      </c>
      <c r="AV138" s="641" t="e">
        <f>IF(#REF!="zákl. přenesená",J138,0)</f>
        <v>#REF!</v>
      </c>
      <c r="AW138" s="641" t="e">
        <f>IF(#REF!="sníž. přenesená",J138,0)</f>
        <v>#REF!</v>
      </c>
      <c r="AX138" s="641" t="e">
        <f>IF(#REF!="nulová",J138,0)</f>
        <v>#REF!</v>
      </c>
      <c r="AY138" s="626" t="s">
        <v>1636</v>
      </c>
      <c r="AZ138" s="641">
        <f t="shared" si="3"/>
        <v>0</v>
      </c>
      <c r="BA138" s="626" t="s">
        <v>1647</v>
      </c>
      <c r="BB138" s="640" t="s">
        <v>3745</v>
      </c>
    </row>
    <row r="139" spans="1:54" s="627" customFormat="1" ht="16.5" customHeight="1">
      <c r="A139" s="647"/>
      <c r="B139" s="665"/>
      <c r="C139" s="681">
        <v>60</v>
      </c>
      <c r="D139" s="681" t="s">
        <v>1653</v>
      </c>
      <c r="E139" s="682" t="s">
        <v>3746</v>
      </c>
      <c r="F139" s="683" t="s">
        <v>3747</v>
      </c>
      <c r="G139" s="684" t="s">
        <v>2881</v>
      </c>
      <c r="H139" s="685">
        <v>2</v>
      </c>
      <c r="I139" s="69"/>
      <c r="J139" s="706">
        <f t="shared" si="2"/>
        <v>0</v>
      </c>
      <c r="K139" s="705" t="s">
        <v>3818</v>
      </c>
      <c r="L139" s="642"/>
      <c r="M139" s="643" t="s">
        <v>2114</v>
      </c>
      <c r="AG139" s="640" t="s">
        <v>1656</v>
      </c>
      <c r="AI139" s="640" t="s">
        <v>1653</v>
      </c>
      <c r="AJ139" s="640" t="s">
        <v>1636</v>
      </c>
      <c r="AN139" s="626" t="s">
        <v>1638</v>
      </c>
      <c r="AT139" s="641" t="e">
        <f>IF(#REF!="základní",J139,0)</f>
        <v>#REF!</v>
      </c>
      <c r="AU139" s="641" t="e">
        <f>IF(#REF!="snížená",J139,0)</f>
        <v>#REF!</v>
      </c>
      <c r="AV139" s="641" t="e">
        <f>IF(#REF!="zákl. přenesená",J139,0)</f>
        <v>#REF!</v>
      </c>
      <c r="AW139" s="641" t="e">
        <f>IF(#REF!="sníž. přenesená",J139,0)</f>
        <v>#REF!</v>
      </c>
      <c r="AX139" s="641" t="e">
        <f>IF(#REF!="nulová",J139,0)</f>
        <v>#REF!</v>
      </c>
      <c r="AY139" s="626" t="s">
        <v>1636</v>
      </c>
      <c r="AZ139" s="641">
        <f t="shared" si="3"/>
        <v>0</v>
      </c>
      <c r="BA139" s="626" t="s">
        <v>1647</v>
      </c>
      <c r="BB139" s="640" t="s">
        <v>3748</v>
      </c>
    </row>
    <row r="140" spans="1:54" s="627" customFormat="1" ht="16.5" customHeight="1">
      <c r="A140" s="647"/>
      <c r="B140" s="665"/>
      <c r="C140" s="681">
        <v>61</v>
      </c>
      <c r="D140" s="681" t="s">
        <v>1653</v>
      </c>
      <c r="E140" s="682" t="s">
        <v>3749</v>
      </c>
      <c r="F140" s="683" t="s">
        <v>3750</v>
      </c>
      <c r="G140" s="684" t="s">
        <v>2881</v>
      </c>
      <c r="H140" s="685">
        <v>6</v>
      </c>
      <c r="I140" s="69"/>
      <c r="J140" s="706">
        <f t="shared" si="2"/>
        <v>0</v>
      </c>
      <c r="K140" s="705" t="s">
        <v>3818</v>
      </c>
      <c r="L140" s="642"/>
      <c r="M140" s="643" t="s">
        <v>2114</v>
      </c>
      <c r="AG140" s="640" t="s">
        <v>1656</v>
      </c>
      <c r="AI140" s="640" t="s">
        <v>1653</v>
      </c>
      <c r="AJ140" s="640" t="s">
        <v>1636</v>
      </c>
      <c r="AN140" s="626" t="s">
        <v>1638</v>
      </c>
      <c r="AT140" s="641" t="e">
        <f>IF(#REF!="základní",J140,0)</f>
        <v>#REF!</v>
      </c>
      <c r="AU140" s="641" t="e">
        <f>IF(#REF!="snížená",J140,0)</f>
        <v>#REF!</v>
      </c>
      <c r="AV140" s="641" t="e">
        <f>IF(#REF!="zákl. přenesená",J140,0)</f>
        <v>#REF!</v>
      </c>
      <c r="AW140" s="641" t="e">
        <f>IF(#REF!="sníž. přenesená",J140,0)</f>
        <v>#REF!</v>
      </c>
      <c r="AX140" s="641" t="e">
        <f>IF(#REF!="nulová",J140,0)</f>
        <v>#REF!</v>
      </c>
      <c r="AY140" s="626" t="s">
        <v>1636</v>
      </c>
      <c r="AZ140" s="641">
        <f t="shared" si="3"/>
        <v>0</v>
      </c>
      <c r="BA140" s="626" t="s">
        <v>1647</v>
      </c>
      <c r="BB140" s="640" t="s">
        <v>3751</v>
      </c>
    </row>
    <row r="141" spans="1:54" s="627" customFormat="1" ht="16.5" customHeight="1">
      <c r="A141" s="647"/>
      <c r="B141" s="665"/>
      <c r="C141" s="681">
        <v>62</v>
      </c>
      <c r="D141" s="681" t="s">
        <v>1653</v>
      </c>
      <c r="E141" s="682" t="s">
        <v>3752</v>
      </c>
      <c r="F141" s="683" t="s">
        <v>3753</v>
      </c>
      <c r="G141" s="684" t="s">
        <v>2881</v>
      </c>
      <c r="H141" s="685">
        <v>10</v>
      </c>
      <c r="I141" s="69"/>
      <c r="J141" s="706">
        <f t="shared" si="2"/>
        <v>0</v>
      </c>
      <c r="K141" s="705" t="s">
        <v>3818</v>
      </c>
      <c r="L141" s="642"/>
      <c r="M141" s="643" t="s">
        <v>2114</v>
      </c>
      <c r="AG141" s="640" t="s">
        <v>1656</v>
      </c>
      <c r="AI141" s="640" t="s">
        <v>1653</v>
      </c>
      <c r="AJ141" s="640" t="s">
        <v>1636</v>
      </c>
      <c r="AN141" s="626" t="s">
        <v>1638</v>
      </c>
      <c r="AT141" s="641" t="e">
        <f>IF(#REF!="základní",J141,0)</f>
        <v>#REF!</v>
      </c>
      <c r="AU141" s="641" t="e">
        <f>IF(#REF!="snížená",J141,0)</f>
        <v>#REF!</v>
      </c>
      <c r="AV141" s="641" t="e">
        <f>IF(#REF!="zákl. přenesená",J141,0)</f>
        <v>#REF!</v>
      </c>
      <c r="AW141" s="641" t="e">
        <f>IF(#REF!="sníž. přenesená",J141,0)</f>
        <v>#REF!</v>
      </c>
      <c r="AX141" s="641" t="e">
        <f>IF(#REF!="nulová",J141,0)</f>
        <v>#REF!</v>
      </c>
      <c r="AY141" s="626" t="s">
        <v>1636</v>
      </c>
      <c r="AZ141" s="641">
        <f t="shared" si="3"/>
        <v>0</v>
      </c>
      <c r="BA141" s="626" t="s">
        <v>1647</v>
      </c>
      <c r="BB141" s="640" t="s">
        <v>3754</v>
      </c>
    </row>
    <row r="142" spans="1:54" s="627" customFormat="1" ht="16.5" customHeight="1">
      <c r="A142" s="647"/>
      <c r="B142" s="665"/>
      <c r="C142" s="681">
        <v>63</v>
      </c>
      <c r="D142" s="681" t="s">
        <v>1653</v>
      </c>
      <c r="E142" s="682" t="s">
        <v>3755</v>
      </c>
      <c r="F142" s="683" t="s">
        <v>3756</v>
      </c>
      <c r="G142" s="684" t="s">
        <v>2881</v>
      </c>
      <c r="H142" s="685">
        <v>10</v>
      </c>
      <c r="I142" s="69"/>
      <c r="J142" s="706">
        <f t="shared" si="2"/>
        <v>0</v>
      </c>
      <c r="K142" s="705" t="s">
        <v>3818</v>
      </c>
      <c r="L142" s="642"/>
      <c r="M142" s="643" t="s">
        <v>2114</v>
      </c>
      <c r="AG142" s="640" t="s">
        <v>1656</v>
      </c>
      <c r="AI142" s="640" t="s">
        <v>1653</v>
      </c>
      <c r="AJ142" s="640" t="s">
        <v>1636</v>
      </c>
      <c r="AN142" s="626" t="s">
        <v>1638</v>
      </c>
      <c r="AT142" s="641" t="e">
        <f>IF(#REF!="základní",J142,0)</f>
        <v>#REF!</v>
      </c>
      <c r="AU142" s="641" t="e">
        <f>IF(#REF!="snížená",J142,0)</f>
        <v>#REF!</v>
      </c>
      <c r="AV142" s="641" t="e">
        <f>IF(#REF!="zákl. přenesená",J142,0)</f>
        <v>#REF!</v>
      </c>
      <c r="AW142" s="641" t="e">
        <f>IF(#REF!="sníž. přenesená",J142,0)</f>
        <v>#REF!</v>
      </c>
      <c r="AX142" s="641" t="e">
        <f>IF(#REF!="nulová",J142,0)</f>
        <v>#REF!</v>
      </c>
      <c r="AY142" s="626" t="s">
        <v>1636</v>
      </c>
      <c r="AZ142" s="641">
        <f t="shared" si="3"/>
        <v>0</v>
      </c>
      <c r="BA142" s="626" t="s">
        <v>1647</v>
      </c>
      <c r="BB142" s="640" t="s">
        <v>3757</v>
      </c>
    </row>
    <row r="143" spans="1:54" s="627" customFormat="1" ht="16.5" customHeight="1">
      <c r="A143" s="647"/>
      <c r="B143" s="665"/>
      <c r="C143" s="681">
        <v>64</v>
      </c>
      <c r="D143" s="681" t="s">
        <v>1653</v>
      </c>
      <c r="E143" s="682" t="s">
        <v>3758</v>
      </c>
      <c r="F143" s="683" t="s">
        <v>3759</v>
      </c>
      <c r="G143" s="684" t="s">
        <v>2881</v>
      </c>
      <c r="H143" s="685">
        <v>1</v>
      </c>
      <c r="I143" s="69"/>
      <c r="J143" s="706">
        <f t="shared" si="2"/>
        <v>0</v>
      </c>
      <c r="K143" s="705" t="s">
        <v>3818</v>
      </c>
      <c r="L143" s="642"/>
      <c r="M143" s="643" t="s">
        <v>2114</v>
      </c>
      <c r="AG143" s="640" t="s">
        <v>1656</v>
      </c>
      <c r="AI143" s="640" t="s">
        <v>1653</v>
      </c>
      <c r="AJ143" s="640" t="s">
        <v>1636</v>
      </c>
      <c r="AN143" s="626" t="s">
        <v>1638</v>
      </c>
      <c r="AT143" s="641" t="e">
        <f>IF(#REF!="základní",J143,0)</f>
        <v>#REF!</v>
      </c>
      <c r="AU143" s="641" t="e">
        <f>IF(#REF!="snížená",J143,0)</f>
        <v>#REF!</v>
      </c>
      <c r="AV143" s="641" t="e">
        <f>IF(#REF!="zákl. přenesená",J143,0)</f>
        <v>#REF!</v>
      </c>
      <c r="AW143" s="641" t="e">
        <f>IF(#REF!="sníž. přenesená",J143,0)</f>
        <v>#REF!</v>
      </c>
      <c r="AX143" s="641" t="e">
        <f>IF(#REF!="nulová",J143,0)</f>
        <v>#REF!</v>
      </c>
      <c r="AY143" s="626" t="s">
        <v>1636</v>
      </c>
      <c r="AZ143" s="641">
        <f t="shared" si="3"/>
        <v>0</v>
      </c>
      <c r="BA143" s="626" t="s">
        <v>1647</v>
      </c>
      <c r="BB143" s="640" t="s">
        <v>3760</v>
      </c>
    </row>
    <row r="144" spans="1:54" s="627" customFormat="1" ht="24" customHeight="1">
      <c r="A144" s="647"/>
      <c r="B144" s="665"/>
      <c r="C144" s="681">
        <v>65</v>
      </c>
      <c r="D144" s="681" t="s">
        <v>1653</v>
      </c>
      <c r="E144" s="682" t="s">
        <v>3761</v>
      </c>
      <c r="F144" s="683" t="s">
        <v>3762</v>
      </c>
      <c r="G144" s="684" t="s">
        <v>2881</v>
      </c>
      <c r="H144" s="685">
        <v>9</v>
      </c>
      <c r="I144" s="69"/>
      <c r="J144" s="706">
        <f t="shared" si="2"/>
        <v>0</v>
      </c>
      <c r="K144" s="705" t="s">
        <v>3818</v>
      </c>
      <c r="L144" s="642"/>
      <c r="M144" s="643" t="s">
        <v>2114</v>
      </c>
      <c r="AG144" s="640" t="s">
        <v>1656</v>
      </c>
      <c r="AI144" s="640" t="s">
        <v>1653</v>
      </c>
      <c r="AJ144" s="640" t="s">
        <v>1636</v>
      </c>
      <c r="AN144" s="626" t="s">
        <v>1638</v>
      </c>
      <c r="AT144" s="641" t="e">
        <f>IF(#REF!="základní",J144,0)</f>
        <v>#REF!</v>
      </c>
      <c r="AU144" s="641" t="e">
        <f>IF(#REF!="snížená",J144,0)</f>
        <v>#REF!</v>
      </c>
      <c r="AV144" s="641" t="e">
        <f>IF(#REF!="zákl. přenesená",J144,0)</f>
        <v>#REF!</v>
      </c>
      <c r="AW144" s="641" t="e">
        <f>IF(#REF!="sníž. přenesená",J144,0)</f>
        <v>#REF!</v>
      </c>
      <c r="AX144" s="641" t="e">
        <f>IF(#REF!="nulová",J144,0)</f>
        <v>#REF!</v>
      </c>
      <c r="AY144" s="626" t="s">
        <v>1636</v>
      </c>
      <c r="AZ144" s="641">
        <f t="shared" si="3"/>
        <v>0</v>
      </c>
      <c r="BA144" s="626" t="s">
        <v>1647</v>
      </c>
      <c r="BB144" s="640" t="s">
        <v>3763</v>
      </c>
    </row>
    <row r="145" spans="1:54" s="627" customFormat="1" ht="24" customHeight="1">
      <c r="A145" s="647"/>
      <c r="B145" s="665"/>
      <c r="C145" s="681">
        <v>66</v>
      </c>
      <c r="D145" s="681" t="s">
        <v>1653</v>
      </c>
      <c r="E145" s="682" t="s">
        <v>3764</v>
      </c>
      <c r="F145" s="683" t="s">
        <v>3765</v>
      </c>
      <c r="G145" s="684" t="s">
        <v>2881</v>
      </c>
      <c r="H145" s="685">
        <v>17</v>
      </c>
      <c r="I145" s="69"/>
      <c r="J145" s="706">
        <f t="shared" si="2"/>
        <v>0</v>
      </c>
      <c r="K145" s="705" t="s">
        <v>3818</v>
      </c>
      <c r="L145" s="642"/>
      <c r="M145" s="643" t="s">
        <v>2114</v>
      </c>
      <c r="AG145" s="640" t="s">
        <v>1656</v>
      </c>
      <c r="AI145" s="640" t="s">
        <v>1653</v>
      </c>
      <c r="AJ145" s="640" t="s">
        <v>1636</v>
      </c>
      <c r="AN145" s="626" t="s">
        <v>1638</v>
      </c>
      <c r="AT145" s="641" t="e">
        <f>IF(#REF!="základní",J145,0)</f>
        <v>#REF!</v>
      </c>
      <c r="AU145" s="641" t="e">
        <f>IF(#REF!="snížená",J145,0)</f>
        <v>#REF!</v>
      </c>
      <c r="AV145" s="641" t="e">
        <f>IF(#REF!="zákl. přenesená",J145,0)</f>
        <v>#REF!</v>
      </c>
      <c r="AW145" s="641" t="e">
        <f>IF(#REF!="sníž. přenesená",J145,0)</f>
        <v>#REF!</v>
      </c>
      <c r="AX145" s="641" t="e">
        <f>IF(#REF!="nulová",J145,0)</f>
        <v>#REF!</v>
      </c>
      <c r="AY145" s="626" t="s">
        <v>1636</v>
      </c>
      <c r="AZ145" s="641">
        <f t="shared" si="3"/>
        <v>0</v>
      </c>
      <c r="BA145" s="626" t="s">
        <v>1647</v>
      </c>
      <c r="BB145" s="640" t="s">
        <v>3766</v>
      </c>
    </row>
    <row r="146" spans="1:54" s="634" customFormat="1" ht="22.9" customHeight="1">
      <c r="A146" s="671"/>
      <c r="B146" s="672"/>
      <c r="C146" s="671"/>
      <c r="D146" s="673" t="s">
        <v>1633</v>
      </c>
      <c r="E146" s="675" t="s">
        <v>3767</v>
      </c>
      <c r="F146" s="675" t="s">
        <v>3768</v>
      </c>
      <c r="G146" s="671"/>
      <c r="H146" s="671"/>
      <c r="J146" s="703">
        <f>AZ146</f>
        <v>0</v>
      </c>
      <c r="K146" s="736"/>
      <c r="M146" s="636"/>
      <c r="AG146" s="635" t="s">
        <v>2822</v>
      </c>
      <c r="AI146" s="637" t="s">
        <v>1633</v>
      </c>
      <c r="AJ146" s="637" t="s">
        <v>1641</v>
      </c>
      <c r="AN146" s="635" t="s">
        <v>1638</v>
      </c>
      <c r="AZ146" s="638">
        <f>SUM(AZ147:AZ156)</f>
        <v>0</v>
      </c>
    </row>
    <row r="147" spans="1:54" s="627" customFormat="1" ht="16.5" customHeight="1">
      <c r="A147" s="647"/>
      <c r="B147" s="665"/>
      <c r="C147" s="676">
        <v>67</v>
      </c>
      <c r="D147" s="676" t="s">
        <v>1642</v>
      </c>
      <c r="E147" s="677" t="s">
        <v>3769</v>
      </c>
      <c r="F147" s="678" t="s">
        <v>3770</v>
      </c>
      <c r="G147" s="679" t="s">
        <v>18</v>
      </c>
      <c r="H147" s="680">
        <v>1</v>
      </c>
      <c r="I147" s="68"/>
      <c r="J147" s="704">
        <f t="shared" ref="J147:J156" si="4">ROUND(I147*H147,2)</f>
        <v>0</v>
      </c>
      <c r="K147" s="705" t="s">
        <v>3818</v>
      </c>
      <c r="M147" s="639" t="s">
        <v>2114</v>
      </c>
      <c r="AG147" s="640" t="s">
        <v>2778</v>
      </c>
      <c r="AI147" s="640" t="s">
        <v>1642</v>
      </c>
      <c r="AJ147" s="640" t="s">
        <v>1636</v>
      </c>
      <c r="AN147" s="626" t="s">
        <v>1638</v>
      </c>
      <c r="AT147" s="641" t="e">
        <f>IF(#REF!="základní",J147,0)</f>
        <v>#REF!</v>
      </c>
      <c r="AU147" s="641" t="e">
        <f>IF(#REF!="snížená",J147,0)</f>
        <v>#REF!</v>
      </c>
      <c r="AV147" s="641" t="e">
        <f>IF(#REF!="zákl. přenesená",J147,0)</f>
        <v>#REF!</v>
      </c>
      <c r="AW147" s="641" t="e">
        <f>IF(#REF!="sníž. přenesená",J147,0)</f>
        <v>#REF!</v>
      </c>
      <c r="AX147" s="641" t="e">
        <f>IF(#REF!="nulová",J147,0)</f>
        <v>#REF!</v>
      </c>
      <c r="AY147" s="626" t="s">
        <v>1636</v>
      </c>
      <c r="AZ147" s="641">
        <f t="shared" ref="AZ147:AZ156" si="5">ROUND(I147*H147,2)</f>
        <v>0</v>
      </c>
      <c r="BA147" s="626" t="s">
        <v>2778</v>
      </c>
      <c r="BB147" s="640" t="s">
        <v>3771</v>
      </c>
    </row>
    <row r="148" spans="1:54" s="627" customFormat="1" ht="16.5" customHeight="1">
      <c r="A148" s="647"/>
      <c r="B148" s="665"/>
      <c r="C148" s="676">
        <v>68</v>
      </c>
      <c r="D148" s="676" t="s">
        <v>1642</v>
      </c>
      <c r="E148" s="677" t="s">
        <v>2853</v>
      </c>
      <c r="F148" s="678" t="s">
        <v>2852</v>
      </c>
      <c r="G148" s="679" t="s">
        <v>16</v>
      </c>
      <c r="H148" s="680">
        <v>20</v>
      </c>
      <c r="I148" s="68"/>
      <c r="J148" s="704">
        <f t="shared" si="4"/>
        <v>0</v>
      </c>
      <c r="K148" s="705" t="s">
        <v>3818</v>
      </c>
      <c r="M148" s="639" t="s">
        <v>2114</v>
      </c>
      <c r="AG148" s="640" t="s">
        <v>2761</v>
      </c>
      <c r="AI148" s="640" t="s">
        <v>1642</v>
      </c>
      <c r="AJ148" s="640" t="s">
        <v>1636</v>
      </c>
      <c r="AN148" s="626" t="s">
        <v>1638</v>
      </c>
      <c r="AT148" s="641" t="e">
        <f>IF(#REF!="základní",J148,0)</f>
        <v>#REF!</v>
      </c>
      <c r="AU148" s="641" t="e">
        <f>IF(#REF!="snížená",J148,0)</f>
        <v>#REF!</v>
      </c>
      <c r="AV148" s="641" t="e">
        <f>IF(#REF!="zákl. přenesená",J148,0)</f>
        <v>#REF!</v>
      </c>
      <c r="AW148" s="641" t="e">
        <f>IF(#REF!="sníž. přenesená",J148,0)</f>
        <v>#REF!</v>
      </c>
      <c r="AX148" s="641" t="e">
        <f>IF(#REF!="nulová",J148,0)</f>
        <v>#REF!</v>
      </c>
      <c r="AY148" s="626" t="s">
        <v>1636</v>
      </c>
      <c r="AZ148" s="641">
        <f t="shared" si="5"/>
        <v>0</v>
      </c>
      <c r="BA148" s="626" t="s">
        <v>2761</v>
      </c>
      <c r="BB148" s="640" t="s">
        <v>3772</v>
      </c>
    </row>
    <row r="149" spans="1:54" s="627" customFormat="1" ht="24" customHeight="1">
      <c r="A149" s="647"/>
      <c r="B149" s="665"/>
      <c r="C149" s="681">
        <v>69</v>
      </c>
      <c r="D149" s="681" t="s">
        <v>1653</v>
      </c>
      <c r="E149" s="682" t="s">
        <v>3773</v>
      </c>
      <c r="F149" s="683" t="s">
        <v>3774</v>
      </c>
      <c r="G149" s="684" t="s">
        <v>2881</v>
      </c>
      <c r="H149" s="685">
        <v>1</v>
      </c>
      <c r="I149" s="69"/>
      <c r="J149" s="706">
        <f t="shared" si="4"/>
        <v>0</v>
      </c>
      <c r="K149" s="705" t="s">
        <v>3819</v>
      </c>
      <c r="L149" s="642"/>
      <c r="M149" s="643" t="s">
        <v>2114</v>
      </c>
      <c r="AG149" s="640" t="s">
        <v>1656</v>
      </c>
      <c r="AI149" s="640" t="s">
        <v>1653</v>
      </c>
      <c r="AJ149" s="640" t="s">
        <v>1636</v>
      </c>
      <c r="AN149" s="626" t="s">
        <v>1638</v>
      </c>
      <c r="AT149" s="641" t="e">
        <f>IF(#REF!="základní",J149,0)</f>
        <v>#REF!</v>
      </c>
      <c r="AU149" s="641" t="e">
        <f>IF(#REF!="snížená",J149,0)</f>
        <v>#REF!</v>
      </c>
      <c r="AV149" s="641" t="e">
        <f>IF(#REF!="zákl. přenesená",J149,0)</f>
        <v>#REF!</v>
      </c>
      <c r="AW149" s="641" t="e">
        <f>IF(#REF!="sníž. přenesená",J149,0)</f>
        <v>#REF!</v>
      </c>
      <c r="AX149" s="641" t="e">
        <f>IF(#REF!="nulová",J149,0)</f>
        <v>#REF!</v>
      </c>
      <c r="AY149" s="626" t="s">
        <v>1636</v>
      </c>
      <c r="AZ149" s="641">
        <f t="shared" si="5"/>
        <v>0</v>
      </c>
      <c r="BA149" s="626" t="s">
        <v>1647</v>
      </c>
      <c r="BB149" s="640" t="s">
        <v>3775</v>
      </c>
    </row>
    <row r="150" spans="1:54" s="627" customFormat="1" ht="16.5" customHeight="1">
      <c r="A150" s="647"/>
      <c r="B150" s="665"/>
      <c r="C150" s="681">
        <v>70</v>
      </c>
      <c r="D150" s="681" t="s">
        <v>1653</v>
      </c>
      <c r="E150" s="682" t="s">
        <v>3776</v>
      </c>
      <c r="F150" s="683" t="s">
        <v>3777</v>
      </c>
      <c r="G150" s="684" t="s">
        <v>2881</v>
      </c>
      <c r="H150" s="685">
        <v>2</v>
      </c>
      <c r="I150" s="69"/>
      <c r="J150" s="706">
        <f t="shared" si="4"/>
        <v>0</v>
      </c>
      <c r="K150" s="705" t="s">
        <v>3819</v>
      </c>
      <c r="L150" s="642"/>
      <c r="M150" s="643" t="s">
        <v>2114</v>
      </c>
      <c r="AG150" s="640" t="s">
        <v>1656</v>
      </c>
      <c r="AI150" s="640" t="s">
        <v>1653</v>
      </c>
      <c r="AJ150" s="640" t="s">
        <v>1636</v>
      </c>
      <c r="AN150" s="626" t="s">
        <v>1638</v>
      </c>
      <c r="AT150" s="641" t="e">
        <f>IF(#REF!="základní",J150,0)</f>
        <v>#REF!</v>
      </c>
      <c r="AU150" s="641" t="e">
        <f>IF(#REF!="snížená",J150,0)</f>
        <v>#REF!</v>
      </c>
      <c r="AV150" s="641" t="e">
        <f>IF(#REF!="zákl. přenesená",J150,0)</f>
        <v>#REF!</v>
      </c>
      <c r="AW150" s="641" t="e">
        <f>IF(#REF!="sníž. přenesená",J150,0)</f>
        <v>#REF!</v>
      </c>
      <c r="AX150" s="641" t="e">
        <f>IF(#REF!="nulová",J150,0)</f>
        <v>#REF!</v>
      </c>
      <c r="AY150" s="626" t="s">
        <v>1636</v>
      </c>
      <c r="AZ150" s="641">
        <f t="shared" si="5"/>
        <v>0</v>
      </c>
      <c r="BA150" s="626" t="s">
        <v>1647</v>
      </c>
      <c r="BB150" s="640" t="s">
        <v>3778</v>
      </c>
    </row>
    <row r="151" spans="1:54" s="627" customFormat="1" ht="24" customHeight="1">
      <c r="A151" s="647"/>
      <c r="B151" s="665"/>
      <c r="C151" s="681">
        <v>71</v>
      </c>
      <c r="D151" s="681" t="s">
        <v>1653</v>
      </c>
      <c r="E151" s="682" t="s">
        <v>3779</v>
      </c>
      <c r="F151" s="683" t="s">
        <v>3780</v>
      </c>
      <c r="G151" s="684" t="s">
        <v>2881</v>
      </c>
      <c r="H151" s="685">
        <v>2</v>
      </c>
      <c r="I151" s="69"/>
      <c r="J151" s="706">
        <f t="shared" si="4"/>
        <v>0</v>
      </c>
      <c r="K151" s="705" t="s">
        <v>3819</v>
      </c>
      <c r="L151" s="642"/>
      <c r="M151" s="643" t="s">
        <v>2114</v>
      </c>
      <c r="AG151" s="640" t="s">
        <v>1656</v>
      </c>
      <c r="AI151" s="640" t="s">
        <v>1653</v>
      </c>
      <c r="AJ151" s="640" t="s">
        <v>1636</v>
      </c>
      <c r="AN151" s="626" t="s">
        <v>1638</v>
      </c>
      <c r="AT151" s="641" t="e">
        <f>IF(#REF!="základní",J151,0)</f>
        <v>#REF!</v>
      </c>
      <c r="AU151" s="641" t="e">
        <f>IF(#REF!="snížená",J151,0)</f>
        <v>#REF!</v>
      </c>
      <c r="AV151" s="641" t="e">
        <f>IF(#REF!="zákl. přenesená",J151,0)</f>
        <v>#REF!</v>
      </c>
      <c r="AW151" s="641" t="e">
        <f>IF(#REF!="sníž. přenesená",J151,0)</f>
        <v>#REF!</v>
      </c>
      <c r="AX151" s="641" t="e">
        <f>IF(#REF!="nulová",J151,0)</f>
        <v>#REF!</v>
      </c>
      <c r="AY151" s="626" t="s">
        <v>1636</v>
      </c>
      <c r="AZ151" s="641">
        <f t="shared" si="5"/>
        <v>0</v>
      </c>
      <c r="BA151" s="626" t="s">
        <v>1647</v>
      </c>
      <c r="BB151" s="640" t="s">
        <v>3781</v>
      </c>
    </row>
    <row r="152" spans="1:54" s="627" customFormat="1" ht="16.5" customHeight="1">
      <c r="A152" s="647"/>
      <c r="B152" s="665"/>
      <c r="C152" s="681">
        <v>72</v>
      </c>
      <c r="D152" s="681" t="s">
        <v>1653</v>
      </c>
      <c r="E152" s="682" t="s">
        <v>3782</v>
      </c>
      <c r="F152" s="683" t="s">
        <v>3783</v>
      </c>
      <c r="G152" s="684" t="s">
        <v>2881</v>
      </c>
      <c r="H152" s="685">
        <v>34</v>
      </c>
      <c r="I152" s="69"/>
      <c r="J152" s="706">
        <f t="shared" si="4"/>
        <v>0</v>
      </c>
      <c r="K152" s="705" t="s">
        <v>3819</v>
      </c>
      <c r="L152" s="642"/>
      <c r="M152" s="643" t="s">
        <v>2114</v>
      </c>
      <c r="AG152" s="640" t="s">
        <v>1656</v>
      </c>
      <c r="AI152" s="640" t="s">
        <v>1653</v>
      </c>
      <c r="AJ152" s="640" t="s">
        <v>1636</v>
      </c>
      <c r="AN152" s="626" t="s">
        <v>1638</v>
      </c>
      <c r="AT152" s="641" t="e">
        <f>IF(#REF!="základní",J152,0)</f>
        <v>#REF!</v>
      </c>
      <c r="AU152" s="641" t="e">
        <f>IF(#REF!="snížená",J152,0)</f>
        <v>#REF!</v>
      </c>
      <c r="AV152" s="641" t="e">
        <f>IF(#REF!="zákl. přenesená",J152,0)</f>
        <v>#REF!</v>
      </c>
      <c r="AW152" s="641" t="e">
        <f>IF(#REF!="sníž. přenesená",J152,0)</f>
        <v>#REF!</v>
      </c>
      <c r="AX152" s="641" t="e">
        <f>IF(#REF!="nulová",J152,0)</f>
        <v>#REF!</v>
      </c>
      <c r="AY152" s="626" t="s">
        <v>1636</v>
      </c>
      <c r="AZ152" s="641">
        <f t="shared" si="5"/>
        <v>0</v>
      </c>
      <c r="BA152" s="626" t="s">
        <v>1647</v>
      </c>
      <c r="BB152" s="640" t="s">
        <v>3784</v>
      </c>
    </row>
    <row r="153" spans="1:54" s="627" customFormat="1" ht="16.5" customHeight="1">
      <c r="A153" s="647"/>
      <c r="B153" s="665"/>
      <c r="C153" s="681">
        <v>73</v>
      </c>
      <c r="D153" s="681" t="s">
        <v>1653</v>
      </c>
      <c r="E153" s="682" t="s">
        <v>3785</v>
      </c>
      <c r="F153" s="683" t="s">
        <v>3786</v>
      </c>
      <c r="G153" s="684" t="s">
        <v>2881</v>
      </c>
      <c r="H153" s="685">
        <v>34</v>
      </c>
      <c r="I153" s="69"/>
      <c r="J153" s="706">
        <f t="shared" si="4"/>
        <v>0</v>
      </c>
      <c r="K153" s="705" t="s">
        <v>3819</v>
      </c>
      <c r="L153" s="642"/>
      <c r="M153" s="643" t="s">
        <v>2114</v>
      </c>
      <c r="AG153" s="640" t="s">
        <v>1656</v>
      </c>
      <c r="AI153" s="640" t="s">
        <v>1653</v>
      </c>
      <c r="AJ153" s="640" t="s">
        <v>1636</v>
      </c>
      <c r="AN153" s="626" t="s">
        <v>1638</v>
      </c>
      <c r="AT153" s="641" t="e">
        <f>IF(#REF!="základní",J153,0)</f>
        <v>#REF!</v>
      </c>
      <c r="AU153" s="641" t="e">
        <f>IF(#REF!="snížená",J153,0)</f>
        <v>#REF!</v>
      </c>
      <c r="AV153" s="641" t="e">
        <f>IF(#REF!="zákl. přenesená",J153,0)</f>
        <v>#REF!</v>
      </c>
      <c r="AW153" s="641" t="e">
        <f>IF(#REF!="sníž. přenesená",J153,0)</f>
        <v>#REF!</v>
      </c>
      <c r="AX153" s="641" t="e">
        <f>IF(#REF!="nulová",J153,0)</f>
        <v>#REF!</v>
      </c>
      <c r="AY153" s="626" t="s">
        <v>1636</v>
      </c>
      <c r="AZ153" s="641">
        <f t="shared" si="5"/>
        <v>0</v>
      </c>
      <c r="BA153" s="626" t="s">
        <v>1647</v>
      </c>
      <c r="BB153" s="640" t="s">
        <v>3787</v>
      </c>
    </row>
    <row r="154" spans="1:54" s="627" customFormat="1" ht="24" customHeight="1">
      <c r="A154" s="647"/>
      <c r="B154" s="665"/>
      <c r="C154" s="681">
        <v>74</v>
      </c>
      <c r="D154" s="681" t="s">
        <v>1653</v>
      </c>
      <c r="E154" s="682" t="s">
        <v>3788</v>
      </c>
      <c r="F154" s="683" t="s">
        <v>3789</v>
      </c>
      <c r="G154" s="684" t="s">
        <v>2881</v>
      </c>
      <c r="H154" s="685">
        <v>1</v>
      </c>
      <c r="I154" s="69"/>
      <c r="J154" s="706">
        <f t="shared" si="4"/>
        <v>0</v>
      </c>
      <c r="K154" s="705" t="s">
        <v>3819</v>
      </c>
      <c r="L154" s="642"/>
      <c r="M154" s="643" t="s">
        <v>2114</v>
      </c>
      <c r="AG154" s="640" t="s">
        <v>1656</v>
      </c>
      <c r="AI154" s="640" t="s">
        <v>1653</v>
      </c>
      <c r="AJ154" s="640" t="s">
        <v>1636</v>
      </c>
      <c r="AN154" s="626" t="s">
        <v>1638</v>
      </c>
      <c r="AT154" s="641" t="e">
        <f>IF(#REF!="základní",J154,0)</f>
        <v>#REF!</v>
      </c>
      <c r="AU154" s="641" t="e">
        <f>IF(#REF!="snížená",J154,0)</f>
        <v>#REF!</v>
      </c>
      <c r="AV154" s="641" t="e">
        <f>IF(#REF!="zákl. přenesená",J154,0)</f>
        <v>#REF!</v>
      </c>
      <c r="AW154" s="641" t="e">
        <f>IF(#REF!="sníž. přenesená",J154,0)</f>
        <v>#REF!</v>
      </c>
      <c r="AX154" s="641" t="e">
        <f>IF(#REF!="nulová",J154,0)</f>
        <v>#REF!</v>
      </c>
      <c r="AY154" s="626" t="s">
        <v>1636</v>
      </c>
      <c r="AZ154" s="641">
        <f t="shared" si="5"/>
        <v>0</v>
      </c>
      <c r="BA154" s="626" t="s">
        <v>1647</v>
      </c>
      <c r="BB154" s="640" t="s">
        <v>3790</v>
      </c>
    </row>
    <row r="155" spans="1:54" s="627" customFormat="1" ht="16.5" customHeight="1">
      <c r="A155" s="647"/>
      <c r="B155" s="665"/>
      <c r="C155" s="681">
        <v>75</v>
      </c>
      <c r="D155" s="681" t="s">
        <v>1653</v>
      </c>
      <c r="E155" s="682" t="s">
        <v>3791</v>
      </c>
      <c r="F155" s="683" t="s">
        <v>3792</v>
      </c>
      <c r="G155" s="684" t="s">
        <v>2881</v>
      </c>
      <c r="H155" s="685">
        <v>34</v>
      </c>
      <c r="I155" s="69"/>
      <c r="J155" s="706">
        <f t="shared" si="4"/>
        <v>0</v>
      </c>
      <c r="K155" s="705" t="s">
        <v>3819</v>
      </c>
      <c r="L155" s="642"/>
      <c r="M155" s="643" t="s">
        <v>2114</v>
      </c>
      <c r="AG155" s="640" t="s">
        <v>1656</v>
      </c>
      <c r="AI155" s="640" t="s">
        <v>1653</v>
      </c>
      <c r="AJ155" s="640" t="s">
        <v>1636</v>
      </c>
      <c r="AN155" s="626" t="s">
        <v>1638</v>
      </c>
      <c r="AT155" s="641" t="e">
        <f>IF(#REF!="základní",J155,0)</f>
        <v>#REF!</v>
      </c>
      <c r="AU155" s="641" t="e">
        <f>IF(#REF!="snížená",J155,0)</f>
        <v>#REF!</v>
      </c>
      <c r="AV155" s="641" t="e">
        <f>IF(#REF!="zákl. přenesená",J155,0)</f>
        <v>#REF!</v>
      </c>
      <c r="AW155" s="641" t="e">
        <f>IF(#REF!="sníž. přenesená",J155,0)</f>
        <v>#REF!</v>
      </c>
      <c r="AX155" s="641" t="e">
        <f>IF(#REF!="nulová",J155,0)</f>
        <v>#REF!</v>
      </c>
      <c r="AY155" s="626" t="s">
        <v>1636</v>
      </c>
      <c r="AZ155" s="641">
        <f t="shared" si="5"/>
        <v>0</v>
      </c>
      <c r="BA155" s="626" t="s">
        <v>1647</v>
      </c>
      <c r="BB155" s="640" t="s">
        <v>3793</v>
      </c>
    </row>
    <row r="156" spans="1:54" s="627" customFormat="1" ht="24" customHeight="1">
      <c r="A156" s="647"/>
      <c r="B156" s="665"/>
      <c r="C156" s="681">
        <v>76</v>
      </c>
      <c r="D156" s="681" t="s">
        <v>1653</v>
      </c>
      <c r="E156" s="682" t="s">
        <v>3794</v>
      </c>
      <c r="F156" s="683" t="s">
        <v>3795</v>
      </c>
      <c r="G156" s="684" t="s">
        <v>2881</v>
      </c>
      <c r="H156" s="685">
        <v>1</v>
      </c>
      <c r="I156" s="69"/>
      <c r="J156" s="706">
        <f t="shared" si="4"/>
        <v>0</v>
      </c>
      <c r="K156" s="705" t="s">
        <v>3819</v>
      </c>
      <c r="L156" s="642"/>
      <c r="M156" s="643" t="s">
        <v>2114</v>
      </c>
      <c r="AG156" s="640" t="s">
        <v>1656</v>
      </c>
      <c r="AI156" s="640" t="s">
        <v>1653</v>
      </c>
      <c r="AJ156" s="640" t="s">
        <v>1636</v>
      </c>
      <c r="AN156" s="626" t="s">
        <v>1638</v>
      </c>
      <c r="AT156" s="641" t="e">
        <f>IF(#REF!="základní",J156,0)</f>
        <v>#REF!</v>
      </c>
      <c r="AU156" s="641" t="e">
        <f>IF(#REF!="snížená",J156,0)</f>
        <v>#REF!</v>
      </c>
      <c r="AV156" s="641" t="e">
        <f>IF(#REF!="zákl. přenesená",J156,0)</f>
        <v>#REF!</v>
      </c>
      <c r="AW156" s="641" t="e">
        <f>IF(#REF!="sníž. přenesená",J156,0)</f>
        <v>#REF!</v>
      </c>
      <c r="AX156" s="641" t="e">
        <f>IF(#REF!="nulová",J156,0)</f>
        <v>#REF!</v>
      </c>
      <c r="AY156" s="626" t="s">
        <v>1636</v>
      </c>
      <c r="AZ156" s="641">
        <f t="shared" si="5"/>
        <v>0</v>
      </c>
      <c r="BA156" s="626" t="s">
        <v>1647</v>
      </c>
      <c r="BB156" s="640" t="s">
        <v>3796</v>
      </c>
    </row>
    <row r="157" spans="1:54" s="634" customFormat="1" ht="22.9" customHeight="1">
      <c r="A157" s="671"/>
      <c r="B157" s="672"/>
      <c r="C157" s="671"/>
      <c r="D157" s="673" t="s">
        <v>1633</v>
      </c>
      <c r="E157" s="675" t="s">
        <v>3797</v>
      </c>
      <c r="F157" s="675" t="s">
        <v>3798</v>
      </c>
      <c r="G157" s="671"/>
      <c r="H157" s="671"/>
      <c r="J157" s="703">
        <f>AZ157</f>
        <v>0</v>
      </c>
      <c r="K157" s="736"/>
      <c r="M157" s="636"/>
      <c r="AG157" s="635" t="s">
        <v>2822</v>
      </c>
      <c r="AI157" s="637" t="s">
        <v>1633</v>
      </c>
      <c r="AJ157" s="637" t="s">
        <v>1641</v>
      </c>
      <c r="AN157" s="635" t="s">
        <v>1638</v>
      </c>
      <c r="AZ157" s="638">
        <f>AZ158</f>
        <v>0</v>
      </c>
    </row>
    <row r="158" spans="1:54" s="627" customFormat="1" ht="24" customHeight="1">
      <c r="A158" s="647"/>
      <c r="B158" s="665"/>
      <c r="C158" s="676">
        <v>77</v>
      </c>
      <c r="D158" s="676" t="s">
        <v>1642</v>
      </c>
      <c r="E158" s="677" t="s">
        <v>3799</v>
      </c>
      <c r="F158" s="678" t="s">
        <v>3800</v>
      </c>
      <c r="G158" s="679" t="s">
        <v>18</v>
      </c>
      <c r="H158" s="680">
        <v>4</v>
      </c>
      <c r="I158" s="68"/>
      <c r="J158" s="704">
        <f>ROUND(I158*H158,2)</f>
        <v>0</v>
      </c>
      <c r="K158" s="705" t="s">
        <v>3818</v>
      </c>
      <c r="M158" s="639" t="s">
        <v>2114</v>
      </c>
      <c r="AG158" s="640" t="s">
        <v>2778</v>
      </c>
      <c r="AI158" s="640" t="s">
        <v>1642</v>
      </c>
      <c r="AJ158" s="640" t="s">
        <v>1636</v>
      </c>
      <c r="AN158" s="626" t="s">
        <v>1638</v>
      </c>
      <c r="AT158" s="641" t="e">
        <f>IF(#REF!="základní",J158,0)</f>
        <v>#REF!</v>
      </c>
      <c r="AU158" s="641" t="e">
        <f>IF(#REF!="snížená",J158,0)</f>
        <v>#REF!</v>
      </c>
      <c r="AV158" s="641" t="e">
        <f>IF(#REF!="zákl. přenesená",J158,0)</f>
        <v>#REF!</v>
      </c>
      <c r="AW158" s="641" t="e">
        <f>IF(#REF!="sníž. přenesená",J158,0)</f>
        <v>#REF!</v>
      </c>
      <c r="AX158" s="641" t="e">
        <f>IF(#REF!="nulová",J158,0)</f>
        <v>#REF!</v>
      </c>
      <c r="AY158" s="626" t="s">
        <v>1636</v>
      </c>
      <c r="AZ158" s="641">
        <f>ROUND(I158*H158,2)</f>
        <v>0</v>
      </c>
      <c r="BA158" s="626" t="s">
        <v>2778</v>
      </c>
      <c r="BB158" s="640" t="s">
        <v>3801</v>
      </c>
    </row>
    <row r="159" spans="1:54" s="634" customFormat="1" ht="22.9" customHeight="1">
      <c r="A159" s="671"/>
      <c r="B159" s="672"/>
      <c r="C159" s="671"/>
      <c r="D159" s="673" t="s">
        <v>1633</v>
      </c>
      <c r="E159" s="675" t="s">
        <v>3048</v>
      </c>
      <c r="F159" s="675" t="s">
        <v>3047</v>
      </c>
      <c r="G159" s="671"/>
      <c r="H159" s="671"/>
      <c r="J159" s="703">
        <f>AZ159</f>
        <v>0</v>
      </c>
      <c r="K159" s="736"/>
      <c r="M159" s="636"/>
      <c r="AG159" s="635" t="s">
        <v>2822</v>
      </c>
      <c r="AI159" s="637" t="s">
        <v>1633</v>
      </c>
      <c r="AJ159" s="637" t="s">
        <v>1641</v>
      </c>
      <c r="AN159" s="635" t="s">
        <v>1638</v>
      </c>
      <c r="AZ159" s="638">
        <f>AZ160</f>
        <v>0</v>
      </c>
    </row>
    <row r="160" spans="1:54" s="627" customFormat="1" ht="24" customHeight="1">
      <c r="A160" s="647"/>
      <c r="B160" s="665"/>
      <c r="C160" s="676">
        <v>78</v>
      </c>
      <c r="D160" s="676" t="s">
        <v>1642</v>
      </c>
      <c r="E160" s="677" t="s">
        <v>3046</v>
      </c>
      <c r="F160" s="678" t="s">
        <v>3045</v>
      </c>
      <c r="G160" s="679" t="s">
        <v>3</v>
      </c>
      <c r="H160" s="680">
        <v>70</v>
      </c>
      <c r="I160" s="68"/>
      <c r="J160" s="704">
        <f>ROUND(I160*H160,2)</f>
        <v>0</v>
      </c>
      <c r="K160" s="705" t="s">
        <v>3818</v>
      </c>
      <c r="M160" s="639" t="s">
        <v>2114</v>
      </c>
      <c r="AG160" s="640" t="s">
        <v>2778</v>
      </c>
      <c r="AI160" s="640" t="s">
        <v>1642</v>
      </c>
      <c r="AJ160" s="640" t="s">
        <v>1636</v>
      </c>
      <c r="AN160" s="626" t="s">
        <v>1638</v>
      </c>
      <c r="AT160" s="641" t="e">
        <f>IF(#REF!="základní",J160,0)</f>
        <v>#REF!</v>
      </c>
      <c r="AU160" s="641" t="e">
        <f>IF(#REF!="snížená",J160,0)</f>
        <v>#REF!</v>
      </c>
      <c r="AV160" s="641" t="e">
        <f>IF(#REF!="zákl. přenesená",J160,0)</f>
        <v>#REF!</v>
      </c>
      <c r="AW160" s="641" t="e">
        <f>IF(#REF!="sníž. přenesená",J160,0)</f>
        <v>#REF!</v>
      </c>
      <c r="AX160" s="641" t="e">
        <f>IF(#REF!="nulová",J160,0)</f>
        <v>#REF!</v>
      </c>
      <c r="AY160" s="626" t="s">
        <v>1636</v>
      </c>
      <c r="AZ160" s="641">
        <f>ROUND(I160*H160,2)</f>
        <v>0</v>
      </c>
      <c r="BA160" s="626" t="s">
        <v>2778</v>
      </c>
      <c r="BB160" s="640" t="s">
        <v>3044</v>
      </c>
    </row>
    <row r="161" spans="1:54" s="634" customFormat="1" ht="25.9" customHeight="1">
      <c r="A161" s="671"/>
      <c r="B161" s="672"/>
      <c r="C161" s="671"/>
      <c r="D161" s="673" t="s">
        <v>1633</v>
      </c>
      <c r="E161" s="674" t="s">
        <v>2397</v>
      </c>
      <c r="F161" s="674" t="s">
        <v>2767</v>
      </c>
      <c r="G161" s="671"/>
      <c r="H161" s="671"/>
      <c r="J161" s="701">
        <f>AZ161</f>
        <v>0</v>
      </c>
      <c r="K161" s="736"/>
      <c r="M161" s="636"/>
      <c r="AG161" s="635" t="s">
        <v>2031</v>
      </c>
      <c r="AI161" s="637" t="s">
        <v>1633</v>
      </c>
      <c r="AJ161" s="637" t="s">
        <v>1637</v>
      </c>
      <c r="AN161" s="635" t="s">
        <v>1638</v>
      </c>
      <c r="AZ161" s="638">
        <f>AZ162+AZ164+AZ166+AZ169</f>
        <v>0</v>
      </c>
    </row>
    <row r="162" spans="1:54" s="634" customFormat="1" ht="22.9" customHeight="1">
      <c r="A162" s="671"/>
      <c r="B162" s="672"/>
      <c r="C162" s="671"/>
      <c r="D162" s="673" t="s">
        <v>1633</v>
      </c>
      <c r="E162" s="675" t="s">
        <v>3802</v>
      </c>
      <c r="F162" s="675" t="s">
        <v>3803</v>
      </c>
      <c r="G162" s="671"/>
      <c r="H162" s="671"/>
      <c r="J162" s="703">
        <f>AZ162</f>
        <v>0</v>
      </c>
      <c r="K162" s="736"/>
      <c r="M162" s="636"/>
      <c r="AG162" s="635" t="s">
        <v>2031</v>
      </c>
      <c r="AI162" s="637" t="s">
        <v>1633</v>
      </c>
      <c r="AJ162" s="637" t="s">
        <v>1641</v>
      </c>
      <c r="AN162" s="635" t="s">
        <v>1638</v>
      </c>
      <c r="AZ162" s="638">
        <f>AZ163</f>
        <v>0</v>
      </c>
    </row>
    <row r="163" spans="1:54" s="627" customFormat="1" ht="24" customHeight="1">
      <c r="A163" s="647"/>
      <c r="B163" s="665"/>
      <c r="C163" s="676">
        <v>79</v>
      </c>
      <c r="D163" s="676" t="s">
        <v>1642</v>
      </c>
      <c r="E163" s="677" t="s">
        <v>3804</v>
      </c>
      <c r="F163" s="678" t="s">
        <v>3805</v>
      </c>
      <c r="G163" s="679" t="s">
        <v>16</v>
      </c>
      <c r="H163" s="680">
        <v>32</v>
      </c>
      <c r="I163" s="68"/>
      <c r="J163" s="704">
        <f>ROUND(I163*H163,2)</f>
        <v>0</v>
      </c>
      <c r="K163" s="705" t="s">
        <v>3818</v>
      </c>
      <c r="M163" s="639" t="s">
        <v>2114</v>
      </c>
      <c r="AG163" s="640" t="s">
        <v>2761</v>
      </c>
      <c r="AI163" s="640" t="s">
        <v>1642</v>
      </c>
      <c r="AJ163" s="640" t="s">
        <v>1636</v>
      </c>
      <c r="AN163" s="626" t="s">
        <v>1638</v>
      </c>
      <c r="AT163" s="641" t="e">
        <f>IF(#REF!="základní",J163,0)</f>
        <v>#REF!</v>
      </c>
      <c r="AU163" s="641" t="e">
        <f>IF(#REF!="snížená",J163,0)</f>
        <v>#REF!</v>
      </c>
      <c r="AV163" s="641" t="e">
        <f>IF(#REF!="zákl. přenesená",J163,0)</f>
        <v>#REF!</v>
      </c>
      <c r="AW163" s="641" t="e">
        <f>IF(#REF!="sníž. přenesená",J163,0)</f>
        <v>#REF!</v>
      </c>
      <c r="AX163" s="641" t="e">
        <f>IF(#REF!="nulová",J163,0)</f>
        <v>#REF!</v>
      </c>
      <c r="AY163" s="626" t="s">
        <v>1636</v>
      </c>
      <c r="AZ163" s="641">
        <f>ROUND(I163*H163,2)</f>
        <v>0</v>
      </c>
      <c r="BA163" s="626" t="s">
        <v>2761</v>
      </c>
      <c r="BB163" s="640" t="s">
        <v>3806</v>
      </c>
    </row>
    <row r="164" spans="1:54" s="634" customFormat="1" ht="22.9" customHeight="1">
      <c r="A164" s="671"/>
      <c r="B164" s="672"/>
      <c r="C164" s="671"/>
      <c r="D164" s="673" t="s">
        <v>1633</v>
      </c>
      <c r="E164" s="675" t="s">
        <v>3807</v>
      </c>
      <c r="F164" s="675" t="s">
        <v>3808</v>
      </c>
      <c r="G164" s="671"/>
      <c r="H164" s="671"/>
      <c r="J164" s="703">
        <f>AZ164</f>
        <v>0</v>
      </c>
      <c r="K164" s="736"/>
      <c r="M164" s="636"/>
      <c r="AG164" s="635" t="s">
        <v>2031</v>
      </c>
      <c r="AI164" s="637" t="s">
        <v>1633</v>
      </c>
      <c r="AJ164" s="637" t="s">
        <v>1641</v>
      </c>
      <c r="AN164" s="635" t="s">
        <v>1638</v>
      </c>
      <c r="AZ164" s="638">
        <f>AZ165</f>
        <v>0</v>
      </c>
    </row>
    <row r="165" spans="1:54" s="627" customFormat="1" ht="24" customHeight="1">
      <c r="A165" s="647"/>
      <c r="B165" s="665"/>
      <c r="C165" s="676">
        <v>80</v>
      </c>
      <c r="D165" s="676" t="s">
        <v>1642</v>
      </c>
      <c r="E165" s="677" t="s">
        <v>3804</v>
      </c>
      <c r="F165" s="678" t="s">
        <v>3805</v>
      </c>
      <c r="G165" s="679" t="s">
        <v>16</v>
      </c>
      <c r="H165" s="680">
        <v>17</v>
      </c>
      <c r="I165" s="68"/>
      <c r="J165" s="704">
        <f>ROUND(I165*H165,2)</f>
        <v>0</v>
      </c>
      <c r="K165" s="705" t="s">
        <v>3818</v>
      </c>
      <c r="M165" s="639" t="s">
        <v>2114</v>
      </c>
      <c r="AG165" s="640" t="s">
        <v>2761</v>
      </c>
      <c r="AI165" s="640" t="s">
        <v>1642</v>
      </c>
      <c r="AJ165" s="640" t="s">
        <v>1636</v>
      </c>
      <c r="AN165" s="626" t="s">
        <v>1638</v>
      </c>
      <c r="AT165" s="641" t="e">
        <f>IF(#REF!="základní",J165,0)</f>
        <v>#REF!</v>
      </c>
      <c r="AU165" s="641" t="e">
        <f>IF(#REF!="snížená",J165,0)</f>
        <v>#REF!</v>
      </c>
      <c r="AV165" s="641" t="e">
        <f>IF(#REF!="zákl. přenesená",J165,0)</f>
        <v>#REF!</v>
      </c>
      <c r="AW165" s="641" t="e">
        <f>IF(#REF!="sníž. přenesená",J165,0)</f>
        <v>#REF!</v>
      </c>
      <c r="AX165" s="641" t="e">
        <f>IF(#REF!="nulová",J165,0)</f>
        <v>#REF!</v>
      </c>
      <c r="AY165" s="626" t="s">
        <v>1636</v>
      </c>
      <c r="AZ165" s="641">
        <f>ROUND(I165*H165,2)</f>
        <v>0</v>
      </c>
      <c r="BA165" s="626" t="s">
        <v>2761</v>
      </c>
      <c r="BB165" s="640" t="s">
        <v>3809</v>
      </c>
    </row>
    <row r="166" spans="1:54" s="634" customFormat="1" ht="22.9" customHeight="1">
      <c r="A166" s="671"/>
      <c r="B166" s="672"/>
      <c r="C166" s="671"/>
      <c r="D166" s="673" t="s">
        <v>1633</v>
      </c>
      <c r="E166" s="675" t="s">
        <v>3043</v>
      </c>
      <c r="F166" s="675" t="s">
        <v>3042</v>
      </c>
      <c r="G166" s="671"/>
      <c r="H166" s="671"/>
      <c r="J166" s="703">
        <f>AZ166</f>
        <v>0</v>
      </c>
      <c r="K166" s="736"/>
      <c r="M166" s="636"/>
      <c r="AG166" s="635" t="s">
        <v>2031</v>
      </c>
      <c r="AI166" s="637" t="s">
        <v>1633</v>
      </c>
      <c r="AJ166" s="637" t="s">
        <v>1641</v>
      </c>
      <c r="AN166" s="635" t="s">
        <v>1638</v>
      </c>
      <c r="AZ166" s="638">
        <f>SUM(AZ167:AZ168)</f>
        <v>0</v>
      </c>
    </row>
    <row r="167" spans="1:54" s="627" customFormat="1" ht="24" customHeight="1">
      <c r="A167" s="647"/>
      <c r="B167" s="665"/>
      <c r="C167" s="676">
        <v>81</v>
      </c>
      <c r="D167" s="676" t="s">
        <v>1642</v>
      </c>
      <c r="E167" s="677" t="s">
        <v>3007</v>
      </c>
      <c r="F167" s="678" t="s">
        <v>3006</v>
      </c>
      <c r="G167" s="679" t="s">
        <v>18</v>
      </c>
      <c r="H167" s="680">
        <v>1</v>
      </c>
      <c r="I167" s="68"/>
      <c r="J167" s="704">
        <f>ROUND(I167*H167,2)</f>
        <v>0</v>
      </c>
      <c r="K167" s="705" t="s">
        <v>3818</v>
      </c>
      <c r="M167" s="639" t="s">
        <v>2114</v>
      </c>
      <c r="AG167" s="640" t="s">
        <v>1647</v>
      </c>
      <c r="AI167" s="640" t="s">
        <v>1642</v>
      </c>
      <c r="AJ167" s="640" t="s">
        <v>1636</v>
      </c>
      <c r="AN167" s="626" t="s">
        <v>1638</v>
      </c>
      <c r="AT167" s="641" t="e">
        <f>IF(#REF!="základní",J167,0)</f>
        <v>#REF!</v>
      </c>
      <c r="AU167" s="641" t="e">
        <f>IF(#REF!="snížená",J167,0)</f>
        <v>#REF!</v>
      </c>
      <c r="AV167" s="641" t="e">
        <f>IF(#REF!="zákl. přenesená",J167,0)</f>
        <v>#REF!</v>
      </c>
      <c r="AW167" s="641" t="e">
        <f>IF(#REF!="sníž. přenesená",J167,0)</f>
        <v>#REF!</v>
      </c>
      <c r="AX167" s="641" t="e">
        <f>IF(#REF!="nulová",J167,0)</f>
        <v>#REF!</v>
      </c>
      <c r="AY167" s="626" t="s">
        <v>1636</v>
      </c>
      <c r="AZ167" s="641">
        <f>ROUND(I167*H167,2)</f>
        <v>0</v>
      </c>
      <c r="BA167" s="626" t="s">
        <v>1647</v>
      </c>
      <c r="BB167" s="640" t="s">
        <v>3810</v>
      </c>
    </row>
    <row r="168" spans="1:54" s="627" customFormat="1" ht="16.5" customHeight="1">
      <c r="A168" s="647"/>
      <c r="B168" s="665"/>
      <c r="C168" s="676">
        <v>82</v>
      </c>
      <c r="D168" s="676" t="s">
        <v>1642</v>
      </c>
      <c r="E168" s="677" t="s">
        <v>3038</v>
      </c>
      <c r="F168" s="678" t="s">
        <v>3037</v>
      </c>
      <c r="G168" s="679" t="s">
        <v>16</v>
      </c>
      <c r="H168" s="680">
        <v>30</v>
      </c>
      <c r="I168" s="68"/>
      <c r="J168" s="704">
        <f>ROUND(I168*H168,2)</f>
        <v>0</v>
      </c>
      <c r="K168" s="705" t="s">
        <v>3818</v>
      </c>
      <c r="M168" s="639" t="s">
        <v>2114</v>
      </c>
      <c r="AG168" s="640" t="s">
        <v>2761</v>
      </c>
      <c r="AI168" s="640" t="s">
        <v>1642</v>
      </c>
      <c r="AJ168" s="640" t="s">
        <v>1636</v>
      </c>
      <c r="AN168" s="626" t="s">
        <v>1638</v>
      </c>
      <c r="AT168" s="641" t="e">
        <f>IF(#REF!="základní",J168,0)</f>
        <v>#REF!</v>
      </c>
      <c r="AU168" s="641" t="e">
        <f>IF(#REF!="snížená",J168,0)</f>
        <v>#REF!</v>
      </c>
      <c r="AV168" s="641" t="e">
        <f>IF(#REF!="zákl. přenesená",J168,0)</f>
        <v>#REF!</v>
      </c>
      <c r="AW168" s="641" t="e">
        <f>IF(#REF!="sníž. přenesená",J168,0)</f>
        <v>#REF!</v>
      </c>
      <c r="AX168" s="641" t="e">
        <f>IF(#REF!="nulová",J168,0)</f>
        <v>#REF!</v>
      </c>
      <c r="AY168" s="626" t="s">
        <v>1636</v>
      </c>
      <c r="AZ168" s="641">
        <f>ROUND(I168*H168,2)</f>
        <v>0</v>
      </c>
      <c r="BA168" s="626" t="s">
        <v>2761</v>
      </c>
      <c r="BB168" s="640" t="s">
        <v>3036</v>
      </c>
    </row>
    <row r="169" spans="1:54" s="634" customFormat="1" ht="22.9" customHeight="1">
      <c r="A169" s="671"/>
      <c r="B169" s="672"/>
      <c r="C169" s="671"/>
      <c r="D169" s="673" t="s">
        <v>1633</v>
      </c>
      <c r="E169" s="675" t="s">
        <v>2766</v>
      </c>
      <c r="F169" s="675" t="s">
        <v>2765</v>
      </c>
      <c r="G169" s="671"/>
      <c r="H169" s="671"/>
      <c r="J169" s="703">
        <f>AZ169</f>
        <v>0</v>
      </c>
      <c r="K169" s="736"/>
      <c r="M169" s="636"/>
      <c r="AG169" s="635" t="s">
        <v>2031</v>
      </c>
      <c r="AI169" s="637" t="s">
        <v>1633</v>
      </c>
      <c r="AJ169" s="637" t="s">
        <v>1641</v>
      </c>
      <c r="AN169" s="635" t="s">
        <v>1638</v>
      </c>
      <c r="AZ169" s="638">
        <f>AZ170</f>
        <v>0</v>
      </c>
    </row>
    <row r="170" spans="1:54" s="627" customFormat="1" ht="16.5" customHeight="1">
      <c r="A170" s="647"/>
      <c r="B170" s="665"/>
      <c r="C170" s="676">
        <v>83</v>
      </c>
      <c r="D170" s="676" t="s">
        <v>1642</v>
      </c>
      <c r="E170" s="677" t="s">
        <v>2763</v>
      </c>
      <c r="F170" s="678" t="s">
        <v>2762</v>
      </c>
      <c r="G170" s="679" t="s">
        <v>16</v>
      </c>
      <c r="H170" s="680">
        <v>20</v>
      </c>
      <c r="I170" s="68"/>
      <c r="J170" s="704">
        <f>ROUND(I170*H170,2)</f>
        <v>0</v>
      </c>
      <c r="K170" s="705" t="s">
        <v>3818</v>
      </c>
      <c r="M170" s="644" t="s">
        <v>2114</v>
      </c>
      <c r="AG170" s="640" t="s">
        <v>2761</v>
      </c>
      <c r="AI170" s="640" t="s">
        <v>1642</v>
      </c>
      <c r="AJ170" s="640" t="s">
        <v>1636</v>
      </c>
      <c r="AN170" s="626" t="s">
        <v>1638</v>
      </c>
      <c r="AT170" s="641" t="e">
        <f>IF(#REF!="základní",J170,0)</f>
        <v>#REF!</v>
      </c>
      <c r="AU170" s="641" t="e">
        <f>IF(#REF!="snížená",J170,0)</f>
        <v>#REF!</v>
      </c>
      <c r="AV170" s="641" t="e">
        <f>IF(#REF!="zákl. přenesená",J170,0)</f>
        <v>#REF!</v>
      </c>
      <c r="AW170" s="641" t="e">
        <f>IF(#REF!="sníž. přenesená",J170,0)</f>
        <v>#REF!</v>
      </c>
      <c r="AX170" s="641" t="e">
        <f>IF(#REF!="nulová",J170,0)</f>
        <v>#REF!</v>
      </c>
      <c r="AY170" s="626" t="s">
        <v>1636</v>
      </c>
      <c r="AZ170" s="641">
        <f>ROUND(I170*H170,2)</f>
        <v>0</v>
      </c>
      <c r="BA170" s="626" t="s">
        <v>2761</v>
      </c>
      <c r="BB170" s="640" t="s">
        <v>2760</v>
      </c>
    </row>
    <row r="171" spans="1:54" s="627" customFormat="1" ht="6.95" customHeight="1">
      <c r="A171" s="647"/>
      <c r="B171" s="686"/>
      <c r="C171" s="687"/>
      <c r="D171" s="687"/>
      <c r="E171" s="687"/>
      <c r="F171" s="687"/>
      <c r="G171" s="687"/>
      <c r="H171" s="687"/>
      <c r="I171" s="645"/>
      <c r="J171" s="687"/>
      <c r="K171" s="735"/>
    </row>
  </sheetData>
  <sheetProtection algorithmName="SHA-512" hashValue="A0aZkfsXdrOaKqR/Wmk3f/OLlHlnacqfGU5dmqs8ZDjWjEsgc6OqXQsmu0YcBdEw411Espjf31BZm+eVVJO8ug==" saltValue="mzZ0aS90fAluqJMu9BnKfw==" spinCount="100000" sheet="1" objects="1" scenarios="1" selectLockedCells="1"/>
  <autoFilter ref="C52:K170"/>
  <mergeCells count="1">
    <mergeCell ref="L2:M2"/>
  </mergeCells>
  <pageMargins left="0.39370078740157483" right="0.39370078740157483" top="0.9" bottom="0.39370078740157483" header="0" footer="0"/>
  <pageSetup paperSize="9" fitToHeight="100" orientation="landscape" blackAndWhite="1" r:id="rId1"/>
  <headerFooter>
    <oddFooter>&amp;L&amp;8&amp;F     &amp;A&amp;R&amp;8&amp;D
&amp;P z &amp;N</oddFooter>
  </headerFooter>
  <rowBreaks count="2" manualBreakCount="2">
    <brk id="47" max="10" man="1"/>
    <brk id="48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T103"/>
  <sheetViews>
    <sheetView workbookViewId="0">
      <pane ySplit="3" topLeftCell="A58" activePane="bottomLeft" state="frozen"/>
      <selection pane="bottomLeft" activeCell="A24" sqref="A24"/>
    </sheetView>
  </sheetViews>
  <sheetFormatPr defaultRowHeight="12.75" outlineLevelRow="2"/>
  <cols>
    <col min="1" max="1" width="80.7109375" customWidth="1"/>
    <col min="2" max="2" width="18.140625" customWidth="1"/>
  </cols>
  <sheetData>
    <row r="1" spans="1:254" s="29" customFormat="1" ht="21" customHeight="1">
      <c r="A1" s="27" t="s">
        <v>3825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  <c r="IJ1" s="27"/>
      <c r="IK1" s="27"/>
      <c r="IL1" s="27"/>
      <c r="IM1" s="27"/>
      <c r="IN1" s="27"/>
      <c r="IO1" s="27"/>
      <c r="IP1" s="27"/>
      <c r="IQ1" s="27"/>
      <c r="IR1" s="27"/>
      <c r="IS1" s="27"/>
      <c r="IT1" s="27"/>
    </row>
    <row r="2" spans="1:254" s="29" customFormat="1" ht="21" customHeight="1">
      <c r="A2" s="27" t="s">
        <v>1467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  <c r="IR2" s="27"/>
      <c r="IS2" s="27"/>
      <c r="IT2" s="27"/>
    </row>
    <row r="3" spans="1:254" s="29" customFormat="1" ht="21" customHeight="1">
      <c r="A3" s="31"/>
      <c r="B3" s="28"/>
      <c r="C3" s="32"/>
    </row>
    <row r="4" spans="1:254" s="29" customFormat="1" ht="14.25" customHeight="1" thickBot="1">
      <c r="A4" s="33" t="s">
        <v>21</v>
      </c>
      <c r="B4" s="34" t="s">
        <v>19</v>
      </c>
      <c r="C4" s="35"/>
    </row>
    <row r="5" spans="1:254" s="29" customFormat="1">
      <c r="A5" s="30"/>
      <c r="B5" s="36"/>
      <c r="C5" s="35"/>
    </row>
    <row r="6" spans="1:254" s="29" customFormat="1" ht="20.25">
      <c r="A6" s="43" t="s">
        <v>1484</v>
      </c>
      <c r="B6" s="44">
        <f>SUM(B7:B53)/2</f>
        <v>0</v>
      </c>
      <c r="C6" s="35"/>
    </row>
    <row r="7" spans="1:254" s="4" customFormat="1" ht="15.75" customHeight="1" outlineLevel="1">
      <c r="A7" s="20" t="str">
        <f>IF(Položky!$D$6=0,"",Položky!$D$6)</f>
        <v>SO 01 - 1.etapa - úprava stávající budovy (1. - 2.N.P.)</v>
      </c>
      <c r="B7" s="70">
        <f>SUM(B8:B32)</f>
        <v>0</v>
      </c>
    </row>
    <row r="8" spans="1:254" s="5" customFormat="1" ht="15" customHeight="1" outlineLevel="2">
      <c r="A8" s="21" t="str">
        <f>IF(Položky!$D$7=0,"",Položky!$D$7)</f>
        <v>001: Zemní práce</v>
      </c>
      <c r="B8" s="71" t="str">
        <f>IF(Položky!$J$7=0,"",Položky!$J$7)</f>
        <v/>
      </c>
    </row>
    <row r="9" spans="1:254" s="5" customFormat="1" ht="15" customHeight="1" outlineLevel="2">
      <c r="A9" s="21" t="str">
        <f>IF(Položky!$D$32=0,"",Položky!$D$32)</f>
        <v>002: Základy</v>
      </c>
      <c r="B9" s="71" t="str">
        <f>IF(Položky!$J$32=0,"",Položky!$J$32)</f>
        <v/>
      </c>
    </row>
    <row r="10" spans="1:254" s="5" customFormat="1" ht="15" customHeight="1" outlineLevel="2">
      <c r="A10" s="21" t="str">
        <f>IF(Položky!$D$57=0,"",Položky!$D$57)</f>
        <v>003: Svislé konstrukce</v>
      </c>
      <c r="B10" s="71" t="str">
        <f>IF(Položky!$J$57=0,"",Položky!$J$57)</f>
        <v/>
      </c>
    </row>
    <row r="11" spans="1:254" s="5" customFormat="1" ht="15" customHeight="1" outlineLevel="2">
      <c r="A11" s="21" t="str">
        <f>IF(Položky!$D$84=0,"",Položky!$D$84)</f>
        <v>004: Vodorovné konstrukce</v>
      </c>
      <c r="B11" s="71" t="str">
        <f>IF(Položky!$J$84=0,"",Položky!$J$84)</f>
        <v/>
      </c>
    </row>
    <row r="12" spans="1:254" s="5" customFormat="1" ht="15" customHeight="1" outlineLevel="2">
      <c r="A12" s="21" t="str">
        <f>IF(Položky!$D$90=0,"",Položky!$D$90)</f>
        <v>006: Úpravy povrchu</v>
      </c>
      <c r="B12" s="71" t="str">
        <f>IF(Položky!$J$90=0,"",Položky!$J$90)</f>
        <v/>
      </c>
    </row>
    <row r="13" spans="1:254" s="5" customFormat="1" ht="15" customHeight="1" outlineLevel="2">
      <c r="A13" s="21" t="str">
        <f>IF(Položky!$D$156=0,"",Položky!$D$156)</f>
        <v>0090: Stavební přípomoci pro vnitřní instalace</v>
      </c>
      <c r="B13" s="71" t="str">
        <f>IF(Položky!$J$156=0,"",Položky!$J$156)</f>
        <v/>
      </c>
    </row>
    <row r="14" spans="1:254" s="5" customFormat="1" ht="15" customHeight="1" outlineLevel="2">
      <c r="A14" s="21" t="str">
        <f>IF(Položky!$D$189=0,"",Položky!$D$189)</f>
        <v>0094: Lešení, systémové bednění a stavební výtahy</v>
      </c>
      <c r="B14" s="71" t="str">
        <f>IF(Položky!$J$189=0,"",Položky!$J$189)</f>
        <v/>
      </c>
    </row>
    <row r="15" spans="1:254" s="5" customFormat="1" ht="15" customHeight="1" outlineLevel="2">
      <c r="A15" s="21" t="str">
        <f>IF(Položky!$D$199=0,"",Položky!$D$199)</f>
        <v>0095: Ostatní konstrukce a práce</v>
      </c>
      <c r="B15" s="71" t="str">
        <f>IF(Položky!$J$199=0,"",Položky!$J$199)</f>
        <v/>
      </c>
    </row>
    <row r="16" spans="1:254" s="5" customFormat="1" ht="15" customHeight="1" outlineLevel="2">
      <c r="A16" s="21" t="str">
        <f>IF(Položky!$D$212=0,"",Položky!$D$212)</f>
        <v>0096: Bourání konstrukcí, demolice</v>
      </c>
      <c r="B16" s="71" t="str">
        <f>IF(Položky!$J$212=0,"",Položky!$J$212)</f>
        <v/>
      </c>
    </row>
    <row r="17" spans="1:2" s="5" customFormat="1" ht="15" customHeight="1" outlineLevel="2">
      <c r="A17" s="21" t="str">
        <f>IF(Položky!$D$256=0,"",Položky!$D$256)</f>
        <v>0099: Přesun hmot HSV</v>
      </c>
      <c r="B17" s="71" t="str">
        <f>IF(Položky!$J$256=0,"",Položky!$J$256)</f>
        <v/>
      </c>
    </row>
    <row r="18" spans="1:2" s="5" customFormat="1" ht="15" customHeight="1" outlineLevel="2">
      <c r="A18" s="21" t="str">
        <f>IF(Položky!$D$269=0,"",Položky!$D$269)</f>
        <v>711: Izolace proti vodě</v>
      </c>
      <c r="B18" s="71" t="str">
        <f>IF(Položky!$J$269=0,"",Položky!$J$269)</f>
        <v/>
      </c>
    </row>
    <row r="19" spans="1:2" s="5" customFormat="1" ht="15" customHeight="1" outlineLevel="2">
      <c r="A19" s="21" t="str">
        <f>IF(Položky!$D$278=0,"",Položky!$D$278)</f>
        <v>720: Zdravotní technika</v>
      </c>
      <c r="B19" s="71" t="str">
        <f>IF(Položky!$J$278=0,"",Položky!$J$278)</f>
        <v/>
      </c>
    </row>
    <row r="20" spans="1:2" s="5" customFormat="1" ht="15" customHeight="1" outlineLevel="2">
      <c r="A20" s="21" t="str">
        <f>IF(Položky!$D$281=0,"",Položky!$D$281)</f>
        <v>730: Ústřední vytápění</v>
      </c>
      <c r="B20" s="71" t="str">
        <f>IF(Položky!$J$281=0,"",Položky!$J$281)</f>
        <v/>
      </c>
    </row>
    <row r="21" spans="1:2" s="5" customFormat="1" ht="15" customHeight="1" outlineLevel="2">
      <c r="A21" s="21" t="str">
        <f>IF(Položky!$D$285=0,"",Položky!$D$285)</f>
        <v>740: Silnoproud</v>
      </c>
      <c r="B21" s="71" t="str">
        <f>IF(Položky!$J$285=0,"",Položky!$J$285)</f>
        <v/>
      </c>
    </row>
    <row r="22" spans="1:2" s="5" customFormat="1" ht="15" customHeight="1" outlineLevel="2">
      <c r="A22" s="21" t="str">
        <f>IF(Položky!$D$290=0,"",Položky!$D$290)</f>
        <v>751: Vzduchotechnika</v>
      </c>
      <c r="B22" s="71" t="str">
        <f>IF(Položky!$J$290=0,"",Položky!$J$290)</f>
        <v/>
      </c>
    </row>
    <row r="23" spans="1:2" s="5" customFormat="1" ht="15" customHeight="1" outlineLevel="2">
      <c r="A23" s="21" t="str">
        <f>IF(Položky!$D$294=0,"",Položky!$D$294)</f>
        <v>762: Konstrukce tesařské</v>
      </c>
      <c r="B23" s="71" t="str">
        <f>IF(Položky!$J$294=0,"",Položky!$J$294)</f>
        <v/>
      </c>
    </row>
    <row r="24" spans="1:2" s="5" customFormat="1" ht="15" customHeight="1" outlineLevel="2">
      <c r="A24" s="21" t="str">
        <f>IF(Položky!$D$298=0,"",Položky!$D$298)</f>
        <v>763: Konstrukce montované</v>
      </c>
      <c r="B24" s="71" t="str">
        <f>IF(Položky!$J$298=0,"",Položky!$J$298)</f>
        <v/>
      </c>
    </row>
    <row r="25" spans="1:2" s="5" customFormat="1" ht="15" customHeight="1" outlineLevel="2">
      <c r="A25" s="21" t="str">
        <f>IF(Položky!$D$316=0,"",Položky!$D$316)</f>
        <v>764: Konstrukce klempířské</v>
      </c>
      <c r="B25" s="71" t="str">
        <f>IF(Položky!$J$316=0,"",Položky!$J$316)</f>
        <v/>
      </c>
    </row>
    <row r="26" spans="1:2" s="5" customFormat="1" ht="15" customHeight="1" outlineLevel="2">
      <c r="A26" s="21" t="str">
        <f>IF(Položky!$D$325=0,"",Položky!$D$325)</f>
        <v>766: Konstrukce truhlářské</v>
      </c>
      <c r="B26" s="71" t="str">
        <f>IF(Položky!$J$325=0,"",Položky!$J$325)</f>
        <v/>
      </c>
    </row>
    <row r="27" spans="1:2" s="5" customFormat="1" ht="15" customHeight="1" outlineLevel="2">
      <c r="A27" s="21" t="str">
        <f>IF(Položky!$D$419=0,"",Položky!$D$419)</f>
        <v>771: Podlahy z dlaždic</v>
      </c>
      <c r="B27" s="71" t="str">
        <f>IF(Položky!$J$419=0,"",Položky!$J$419)</f>
        <v/>
      </c>
    </row>
    <row r="28" spans="1:2" s="5" customFormat="1" ht="15" customHeight="1" outlineLevel="2">
      <c r="A28" s="21" t="str">
        <f>IF(Položky!$D$438=0,"",Položky!$D$438)</f>
        <v>775: Podlahy dřevěné</v>
      </c>
      <c r="B28" s="71" t="str">
        <f>IF(Položky!$J$438=0,"",Položky!$J$438)</f>
        <v/>
      </c>
    </row>
    <row r="29" spans="1:2" s="5" customFormat="1" ht="15" customHeight="1" outlineLevel="2">
      <c r="A29" s="21" t="str">
        <f>IF(Položky!$D$447=0,"",Položky!$D$447)</f>
        <v>776: Podlahy povlakové</v>
      </c>
      <c r="B29" s="71" t="str">
        <f>IF(Položky!$J$447=0,"",Položky!$J$447)</f>
        <v/>
      </c>
    </row>
    <row r="30" spans="1:2" s="5" customFormat="1" ht="15" customHeight="1" outlineLevel="2">
      <c r="A30" s="21" t="str">
        <f>IF(Položky!$D$485=0,"",Položky!$D$485)</f>
        <v>781: Obklady keramické</v>
      </c>
      <c r="B30" s="71" t="str">
        <f>IF(Položky!$J$485=0,"",Položky!$J$485)</f>
        <v/>
      </c>
    </row>
    <row r="31" spans="1:2" s="5" customFormat="1" ht="15" customHeight="1" outlineLevel="2">
      <c r="A31" s="21" t="str">
        <f>IF(Položky!$D$502=0,"",Položky!$D$502)</f>
        <v>783: Nátěry</v>
      </c>
      <c r="B31" s="71" t="str">
        <f>IF(Položky!$J$502=0,"",Položky!$J$502)</f>
        <v/>
      </c>
    </row>
    <row r="32" spans="1:2" s="5" customFormat="1" ht="15" customHeight="1" outlineLevel="2">
      <c r="A32" s="21" t="str">
        <f>IF(Položky!$D$510=0,"",Položky!$D$510)</f>
        <v>784: Malby</v>
      </c>
      <c r="B32" s="71" t="str">
        <f>IF(Položky!$J$510=0,"",Položky!$J$510)</f>
        <v/>
      </c>
    </row>
    <row r="33" spans="1:2" s="5" customFormat="1" ht="15" customHeight="1" outlineLevel="2">
      <c r="A33" s="21"/>
      <c r="B33" s="71"/>
    </row>
    <row r="34" spans="1:2" s="4" customFormat="1" ht="15.75" customHeight="1" outlineLevel="1">
      <c r="A34" s="20" t="str">
        <f>IF(Položky!$D$533=0,"",Položky!$D$533)</f>
        <v>SO 01 - 1.etapa - přístavba výtahu (1.-3.NP)</v>
      </c>
      <c r="B34" s="70">
        <f>SUM(B35:B39)</f>
        <v>0</v>
      </c>
    </row>
    <row r="35" spans="1:2" s="5" customFormat="1" ht="15" customHeight="1" outlineLevel="2">
      <c r="A35" s="21" t="str">
        <f>IF(Položky!$D$534=0,"",Položky!$D$534)</f>
        <v>001: Zemní práce</v>
      </c>
      <c r="B35" s="71" t="str">
        <f>IF(Položky!$J$534=0,"",Položky!$J$534)</f>
        <v/>
      </c>
    </row>
    <row r="36" spans="1:2" s="5" customFormat="1" ht="15" customHeight="1" outlineLevel="2">
      <c r="A36" s="21" t="str">
        <f>IF(Položky!$D$548=0,"",Položky!$D$548)</f>
        <v>002: Základy</v>
      </c>
      <c r="B36" s="71" t="str">
        <f>IF(Položky!$J$548=0,"",Položky!$J$548)</f>
        <v/>
      </c>
    </row>
    <row r="37" spans="1:2" s="5" customFormat="1" ht="15" customHeight="1" outlineLevel="2">
      <c r="A37" s="21" t="str">
        <f>IF(Položky!$D$570=0,"",Položky!$D$570)</f>
        <v>0099: Přesun hmot HSV</v>
      </c>
      <c r="B37" s="71" t="str">
        <f>IF(Položky!$J$570=0,"",Položky!$J$570)</f>
        <v/>
      </c>
    </row>
    <row r="38" spans="1:2" s="5" customFormat="1" ht="15" customHeight="1" outlineLevel="2">
      <c r="A38" s="21" t="str">
        <f>IF(Položky!$D$573=0,"",Položky!$D$573)</f>
        <v>033: Dopravní zařízení</v>
      </c>
      <c r="B38" s="71" t="str">
        <f>IF(Položky!$J$573=0,"",Položky!$J$573)</f>
        <v/>
      </c>
    </row>
    <row r="39" spans="1:2" s="5" customFormat="1" ht="15" customHeight="1" outlineLevel="2">
      <c r="A39" s="21" t="str">
        <f>IF(Položky!$D$577=0,"",Položky!$D$577)</f>
        <v>711: Izolace proti vodě</v>
      </c>
      <c r="B39" s="71" t="str">
        <f>IF(Položky!$J$577=0,"",Položky!$J$577)</f>
        <v/>
      </c>
    </row>
    <row r="40" spans="1:2" s="5" customFormat="1" ht="15" customHeight="1" outlineLevel="2">
      <c r="A40" s="21"/>
      <c r="B40" s="71"/>
    </row>
    <row r="41" spans="1:2" s="4" customFormat="1" ht="15.75" customHeight="1" outlineLevel="1">
      <c r="A41" s="20" t="str">
        <f>IF(Položky!$D$599=0,"",Položky!$D$599)</f>
        <v>SO 01 - 1.etapa - přístavba vstupního objektu, balkonu a teras (1.-2.NP)</v>
      </c>
      <c r="B41" s="70">
        <f>SUM(B42:B52)</f>
        <v>0</v>
      </c>
    </row>
    <row r="42" spans="1:2" s="5" customFormat="1" ht="15" customHeight="1" outlineLevel="2">
      <c r="A42" s="21" t="str">
        <f>IF(Položky!$D$600=0,"",Položky!$D$600)</f>
        <v>001: Zemní práce</v>
      </c>
      <c r="B42" s="71" t="str">
        <f>IF(Položky!$J$600=0,"",Položky!$J$600)</f>
        <v/>
      </c>
    </row>
    <row r="43" spans="1:2" s="5" customFormat="1" ht="15" customHeight="1" outlineLevel="2">
      <c r="A43" s="21" t="str">
        <f>IF(Položky!$D$621=0,"",Položky!$D$621)</f>
        <v>002: Základy</v>
      </c>
      <c r="B43" s="71" t="str">
        <f>IF(Položky!$J$621=0,"",Položky!$J$621)</f>
        <v/>
      </c>
    </row>
    <row r="44" spans="1:2" s="5" customFormat="1" ht="15" customHeight="1" outlineLevel="2">
      <c r="A44" s="21" t="str">
        <f>IF(Položky!$D$633=0,"",Položky!$D$633)</f>
        <v>005: Komunikace</v>
      </c>
      <c r="B44" s="71" t="str">
        <f>IF(Položky!$J$633=0,"",Položky!$J$633)</f>
        <v/>
      </c>
    </row>
    <row r="45" spans="1:2" s="5" customFormat="1" ht="15" customHeight="1" outlineLevel="2">
      <c r="A45" s="21" t="str">
        <f>IF(Položky!$D$643=0,"",Položky!$D$643)</f>
        <v>009: Ostatní konstrukce a práce</v>
      </c>
      <c r="B45" s="71" t="str">
        <f>IF(Položky!$J$643=0,"",Položky!$J$643)</f>
        <v/>
      </c>
    </row>
    <row r="46" spans="1:2" s="5" customFormat="1" ht="15" customHeight="1" outlineLevel="2">
      <c r="A46" s="21" t="str">
        <f>IF(Položky!$D$654=0,"",Položky!$D$654)</f>
        <v>0096: Bourání konstrukcí, demolice</v>
      </c>
      <c r="B46" s="71" t="str">
        <f>IF(Položky!$J$654=0,"",Položky!$J$654)</f>
        <v/>
      </c>
    </row>
    <row r="47" spans="1:2" s="5" customFormat="1" ht="15" customHeight="1" outlineLevel="2">
      <c r="A47" s="21" t="str">
        <f>IF(Položky!$D$660=0,"",Položky!$D$660)</f>
        <v>0099: Přesun hmot HSV</v>
      </c>
      <c r="B47" s="71" t="str">
        <f>IF(Položky!$J$660=0,"",Položky!$J$660)</f>
        <v/>
      </c>
    </row>
    <row r="48" spans="1:2" s="5" customFormat="1" ht="15" customHeight="1" outlineLevel="2">
      <c r="A48" s="21" t="str">
        <f>IF(Položky!$D$670=0,"",Položky!$D$670)</f>
        <v>762: Konstrukce tesařské</v>
      </c>
      <c r="B48" s="71" t="str">
        <f>IF(Položky!$J$670=0,"",Položky!$J$670)</f>
        <v/>
      </c>
    </row>
    <row r="49" spans="1:2" s="5" customFormat="1" ht="15" customHeight="1" outlineLevel="2">
      <c r="A49" s="21" t="str">
        <f>IF(Položky!$D$720=0,"",Položky!$D$720)</f>
        <v>764: Konstrukce klempířské</v>
      </c>
      <c r="B49" s="71" t="str">
        <f>IF(Položky!$J$720=0,"",Položky!$J$720)</f>
        <v/>
      </c>
    </row>
    <row r="50" spans="1:2" s="5" customFormat="1" ht="15" customHeight="1" outlineLevel="2">
      <c r="A50" s="21" t="str">
        <f>IF(Položky!$D$729=0,"",Položky!$D$729)</f>
        <v>767: Konstrukce zámečnické</v>
      </c>
      <c r="B50" s="71" t="str">
        <f>IF(Položky!$J$729=0,"",Položky!$J$729)</f>
        <v/>
      </c>
    </row>
    <row r="51" spans="1:2" s="5" customFormat="1" ht="15" customHeight="1" outlineLevel="2">
      <c r="A51" s="21" t="str">
        <f>IF(Položky!$D$736=0,"",Položky!$D$736)</f>
        <v>783: Nátěry</v>
      </c>
      <c r="B51" s="71" t="str">
        <f>IF(Položky!$J$736=0,"",Položky!$J$736)</f>
        <v/>
      </c>
    </row>
    <row r="52" spans="1:2" s="5" customFormat="1" ht="15" customHeight="1" outlineLevel="2">
      <c r="A52" s="21" t="str">
        <f>IF(Položky!$D$765=0,"",Položky!$D$765)</f>
        <v>787: Zasklívání</v>
      </c>
      <c r="B52" s="71" t="str">
        <f>IF(Položky!$J$765=0,"",Položky!$J$765)</f>
        <v/>
      </c>
    </row>
    <row r="53" spans="1:2" s="5" customFormat="1" ht="15" customHeight="1" outlineLevel="2">
      <c r="A53" s="21"/>
      <c r="B53" s="71"/>
    </row>
    <row r="54" spans="1:2" s="5" customFormat="1" ht="15" customHeight="1">
      <c r="A54" s="21"/>
      <c r="B54" s="71"/>
    </row>
    <row r="55" spans="1:2" s="5" customFormat="1" ht="20.25" customHeight="1">
      <c r="A55" s="43" t="s">
        <v>1485</v>
      </c>
      <c r="B55" s="72">
        <f>SUM(B56:B94)/2</f>
        <v>0</v>
      </c>
    </row>
    <row r="56" spans="1:2" s="4" customFormat="1" ht="15.75" customHeight="1" outlineLevel="1">
      <c r="A56" s="20" t="str">
        <f>IF(Položky!$D$773=0,"",Položky!$D$773)</f>
        <v>SO 02 - 2.etapa - sanace zdiva proti pronikání vlhkosti (1.N.P.)</v>
      </c>
      <c r="B56" s="70">
        <f>SUM(B57:B67)</f>
        <v>0</v>
      </c>
    </row>
    <row r="57" spans="1:2" s="5" customFormat="1" ht="15" customHeight="1" outlineLevel="2">
      <c r="A57" s="21" t="str">
        <f>IF(Položky!$D$774=0,"",Položky!$D$774)</f>
        <v>001: Zemní práce</v>
      </c>
      <c r="B57" s="71" t="str">
        <f>IF(Položky!$J$774=0,"",Položky!$J$774)</f>
        <v/>
      </c>
    </row>
    <row r="58" spans="1:2" s="5" customFormat="1" ht="15" customHeight="1" outlineLevel="2">
      <c r="A58" s="21" t="str">
        <f>IF(Položky!$D$794=0,"",Položky!$D$794)</f>
        <v>002: Základy</v>
      </c>
      <c r="B58" s="71" t="str">
        <f>IF(Položky!$J$794=0,"",Položky!$J$794)</f>
        <v/>
      </c>
    </row>
    <row r="59" spans="1:2" s="5" customFormat="1" ht="15" customHeight="1" outlineLevel="2">
      <c r="A59" s="21" t="str">
        <f>IF(Položky!$D$802=0,"",Položky!$D$802)</f>
        <v>003: Svislé konstrukce</v>
      </c>
      <c r="B59" s="71" t="str">
        <f>IF(Položky!$J$802=0,"",Položky!$J$802)</f>
        <v/>
      </c>
    </row>
    <row r="60" spans="1:2" s="5" customFormat="1" ht="15" customHeight="1" outlineLevel="2">
      <c r="A60" s="21" t="str">
        <f>IF(Položky!$D$814=0,"",Položky!$D$814)</f>
        <v>006: Úpravy povrchu</v>
      </c>
      <c r="B60" s="71" t="str">
        <f>IF(Položky!$J$814=0,"",Položky!$J$814)</f>
        <v/>
      </c>
    </row>
    <row r="61" spans="1:2" s="5" customFormat="1" ht="15" customHeight="1" outlineLevel="2">
      <c r="A61" s="21" t="str">
        <f>IF(Položky!$D$834=0,"",Položky!$D$834)</f>
        <v>009: Ostatní konstrukce a práce</v>
      </c>
      <c r="B61" s="71" t="str">
        <f>IF(Položky!$J$834=0,"",Položky!$J$834)</f>
        <v/>
      </c>
    </row>
    <row r="62" spans="1:2" s="5" customFormat="1" ht="15" customHeight="1" outlineLevel="2">
      <c r="A62" s="21" t="str">
        <f>IF(Položky!$D$840=0,"",Položky!$D$840)</f>
        <v>0096: Bourání konstrukcí, demolice</v>
      </c>
      <c r="B62" s="71" t="str">
        <f>IF(Položky!$J$840=0,"",Položky!$J$840)</f>
        <v/>
      </c>
    </row>
    <row r="63" spans="1:2" s="5" customFormat="1" ht="15" customHeight="1" outlineLevel="2">
      <c r="A63" s="21" t="str">
        <f>IF(Položky!$D$856=0,"",Položky!$D$856)</f>
        <v>0099: Přesun hmot HSV</v>
      </c>
      <c r="B63" s="71" t="str">
        <f>IF(Položky!$J$856=0,"",Položky!$J$856)</f>
        <v/>
      </c>
    </row>
    <row r="64" spans="1:2" s="5" customFormat="1" ht="15" customHeight="1" outlineLevel="2">
      <c r="A64" s="21" t="str">
        <f>IF(Položky!$D$871=0,"",Položky!$D$871)</f>
        <v>711: Izolace proti vodě</v>
      </c>
      <c r="B64" s="71" t="str">
        <f>IF(Položky!$J$871=0,"",Položky!$J$871)</f>
        <v/>
      </c>
    </row>
    <row r="65" spans="1:2" s="5" customFormat="1" ht="15" customHeight="1" outlineLevel="2">
      <c r="A65" s="21" t="str">
        <f>IF(Položky!$D$887=0,"",Položky!$D$887)</f>
        <v>713: Izolace tepelné</v>
      </c>
      <c r="B65" s="71" t="str">
        <f>IF(Položky!$J$887=0,"",Položky!$J$887)</f>
        <v/>
      </c>
    </row>
    <row r="66" spans="1:2" s="5" customFormat="1" ht="15" customHeight="1" outlineLevel="2">
      <c r="A66" s="21" t="str">
        <f>IF(Položky!$D$894=0,"",Položky!$D$894)</f>
        <v>775: Podlahy dřevěné</v>
      </c>
      <c r="B66" s="71" t="str">
        <f>IF(Položky!$J$894=0,"",Položky!$J$894)</f>
        <v/>
      </c>
    </row>
    <row r="67" spans="1:2" s="5" customFormat="1" ht="15" customHeight="1" outlineLevel="2">
      <c r="A67" s="21" t="str">
        <f>IF(Položky!$D$901=0,"",Položky!$D$901)</f>
        <v>776: Podlahy povlakové</v>
      </c>
      <c r="B67" s="71" t="str">
        <f>IF(Položky!$J$901=0,"",Položky!$J$901)</f>
        <v/>
      </c>
    </row>
    <row r="68" spans="1:2" s="5" customFormat="1" ht="15" customHeight="1" outlineLevel="2">
      <c r="A68" s="21"/>
      <c r="B68" s="71"/>
    </row>
    <row r="69" spans="1:2" s="4" customFormat="1" ht="15.75" customHeight="1" outlineLevel="1">
      <c r="A69" s="20" t="str">
        <f>IF(Položky!$D$907=0,"",Položky!$D$907)</f>
        <v>SO 02 - 2.etapa - půdní nástavba (3.N.P.)</v>
      </c>
      <c r="B69" s="70">
        <f>SUM(B70:B93)</f>
        <v>0</v>
      </c>
    </row>
    <row r="70" spans="1:2" s="5" customFormat="1" ht="15" customHeight="1" outlineLevel="2">
      <c r="A70" s="21" t="str">
        <f>IF(Položky!$D$908=0,"",Položky!$D$908)</f>
        <v>003: Svislé konstrukce</v>
      </c>
      <c r="B70" s="71" t="str">
        <f>IF(Položky!$J$908=0,"",Položky!$J$908)</f>
        <v/>
      </c>
    </row>
    <row r="71" spans="1:2" s="5" customFormat="1" ht="15" customHeight="1" outlineLevel="2">
      <c r="A71" s="21" t="str">
        <f>IF(Položky!$D$915=0,"",Položky!$D$915)</f>
        <v>004: Vodorovné konstrukce</v>
      </c>
      <c r="B71" s="71" t="str">
        <f>IF(Položky!$J$915=0,"",Položky!$J$915)</f>
        <v/>
      </c>
    </row>
    <row r="72" spans="1:2" s="5" customFormat="1" ht="15" customHeight="1" outlineLevel="2">
      <c r="A72" s="21" t="str">
        <f>IF(Položky!$D$934=0,"",Položky!$D$934)</f>
        <v>006: Úpravy povrchu</v>
      </c>
      <c r="B72" s="71" t="str">
        <f>IF(Položky!$J$934=0,"",Položky!$J$934)</f>
        <v/>
      </c>
    </row>
    <row r="73" spans="1:2" s="5" customFormat="1" ht="15" customHeight="1" outlineLevel="2">
      <c r="A73" s="21" t="str">
        <f>IF(Položky!$D$953=0,"",Položky!$D$953)</f>
        <v>0090: Stavební přípomoci pro vnitřní instalace</v>
      </c>
      <c r="B73" s="71" t="str">
        <f>IF(Položky!$J$953=0,"",Položky!$J$953)</f>
        <v/>
      </c>
    </row>
    <row r="74" spans="1:2" s="5" customFormat="1" ht="15" customHeight="1" outlineLevel="2">
      <c r="A74" s="21" t="str">
        <f>IF(Položky!$D$962=0,"",Položky!$D$962)</f>
        <v>0094: Lešení, systémové bednění a stavební výtahy</v>
      </c>
      <c r="B74" s="71" t="str">
        <f>IF(Položky!$J$962=0,"",Položky!$J$962)</f>
        <v/>
      </c>
    </row>
    <row r="75" spans="1:2" s="5" customFormat="1" ht="15" customHeight="1" outlineLevel="2">
      <c r="A75" s="21" t="str">
        <f>IF(Položky!$D$972=0,"",Položky!$D$972)</f>
        <v>0095: Ostatní konstrukce a práce</v>
      </c>
      <c r="B75" s="71" t="str">
        <f>IF(Položky!$J$972=0,"",Položky!$J$972)</f>
        <v/>
      </c>
    </row>
    <row r="76" spans="1:2" s="5" customFormat="1" ht="15" customHeight="1" outlineLevel="2">
      <c r="A76" s="21" t="str">
        <f>IF(Položky!$D$984=0,"",Položky!$D$984)</f>
        <v>0096: Bourání konstrukcí, demolice</v>
      </c>
      <c r="B76" s="71" t="str">
        <f>IF(Položky!$J$984=0,"",Položky!$J$984)</f>
        <v/>
      </c>
    </row>
    <row r="77" spans="1:2" s="5" customFormat="1" ht="15" customHeight="1" outlineLevel="2">
      <c r="A77" s="21" t="str">
        <f>IF(Položky!$D$996=0,"",Položky!$D$996)</f>
        <v>0099: Přesun hmot HSV</v>
      </c>
      <c r="B77" s="71" t="str">
        <f>IF(Položky!$J$996=0,"",Položky!$J$996)</f>
        <v/>
      </c>
    </row>
    <row r="78" spans="1:2" s="5" customFormat="1" ht="15" customHeight="1" outlineLevel="2">
      <c r="A78" s="21" t="str">
        <f>IF(Položky!$D$1009=0,"",Položky!$D$1009)</f>
        <v>711: Izolace proti vodě</v>
      </c>
      <c r="B78" s="71" t="str">
        <f>IF(Položky!$J$1009=0,"",Položky!$J$1009)</f>
        <v/>
      </c>
    </row>
    <row r="79" spans="1:2" s="5" customFormat="1" ht="15" customHeight="1" outlineLevel="2">
      <c r="A79" s="21" t="str">
        <f>IF(Položky!$D$1016=0,"",Položky!$D$1016)</f>
        <v>712: Povlakové krytiny</v>
      </c>
      <c r="B79" s="71" t="str">
        <f>IF(Položky!$J$1016=0,"",Položky!$J$1016)</f>
        <v/>
      </c>
    </row>
    <row r="80" spans="1:2" s="5" customFormat="1" ht="15" customHeight="1" outlineLevel="2">
      <c r="A80" s="21" t="str">
        <f>IF(Položky!$D$1040=0,"",Položky!$D$1040)</f>
        <v>713: Izolace tepelné</v>
      </c>
      <c r="B80" s="71" t="str">
        <f>IF(Položky!$J$1040=0,"",Položky!$J$1040)</f>
        <v/>
      </c>
    </row>
    <row r="81" spans="1:2" s="5" customFormat="1" ht="15" customHeight="1" outlineLevel="2">
      <c r="A81" s="21" t="str">
        <f>IF(Položky!$D$1072=0,"",Položky!$D$1072)</f>
        <v>720: Zdravotní technika</v>
      </c>
      <c r="B81" s="71" t="str">
        <f>IF(Položky!$J$1072=0,"",Položky!$J$1072)</f>
        <v/>
      </c>
    </row>
    <row r="82" spans="1:2" s="5" customFormat="1" ht="15" customHeight="1" outlineLevel="2">
      <c r="A82" s="21" t="str">
        <f>IF(Položky!$D$1075=0,"",Položky!$D$1075)</f>
        <v>730: Ústřední vytápění</v>
      </c>
      <c r="B82" s="71" t="str">
        <f>IF(Položky!$J$1075=0,"",Položky!$J$1075)</f>
        <v/>
      </c>
    </row>
    <row r="83" spans="1:2" s="5" customFormat="1" ht="15" customHeight="1" outlineLevel="2">
      <c r="A83" s="21" t="str">
        <f>IF(Položky!$D$1078=0,"",Položky!$D$1078)</f>
        <v>740: Silnoproud</v>
      </c>
      <c r="B83" s="71" t="str">
        <f>IF(Položky!$J$1078=0,"",Položky!$J$1078)</f>
        <v/>
      </c>
    </row>
    <row r="84" spans="1:2" s="5" customFormat="1" ht="15" customHeight="1" outlineLevel="2">
      <c r="A84" s="21" t="str">
        <f>IF(Položky!$D$1083=0,"",Položky!$D$1083)</f>
        <v>751: Vzduchotechnika</v>
      </c>
      <c r="B84" s="71" t="str">
        <f>IF(Položky!$J$1083=0,"",Položky!$J$1083)</f>
        <v/>
      </c>
    </row>
    <row r="85" spans="1:2" s="5" customFormat="1" ht="15" customHeight="1" outlineLevel="2">
      <c r="A85" s="21" t="str">
        <f>IF(Položky!$D$1087=0,"",Položky!$D$1087)</f>
        <v>762: Konstrukce tesařské</v>
      </c>
      <c r="B85" s="71" t="str">
        <f>IF(Položky!$J$1087=0,"",Položky!$J$1087)</f>
        <v/>
      </c>
    </row>
    <row r="86" spans="1:2" s="5" customFormat="1" ht="15" customHeight="1" outlineLevel="2">
      <c r="A86" s="21" t="str">
        <f>IF(Položky!$D$1158=0,"",Položky!$D$1158)</f>
        <v>763: Konstrukce montované</v>
      </c>
      <c r="B86" s="71" t="str">
        <f>IF(Položky!$J$1158=0,"",Položky!$J$1158)</f>
        <v/>
      </c>
    </row>
    <row r="87" spans="1:2" s="5" customFormat="1" ht="15" customHeight="1" outlineLevel="2">
      <c r="A87" s="21" t="str">
        <f>IF(Položky!$D$1195=0,"",Položky!$D$1195)</f>
        <v>764: Konstrukce klempířské</v>
      </c>
      <c r="B87" s="71" t="str">
        <f>IF(Položky!$J$1195=0,"",Položky!$J$1195)</f>
        <v/>
      </c>
    </row>
    <row r="88" spans="1:2" s="5" customFormat="1" ht="15" customHeight="1" outlineLevel="2">
      <c r="A88" s="21" t="str">
        <f>IF(Položky!$D$1228=0,"",Položky!$D$1228)</f>
        <v>766: Konstrukce truhlářské</v>
      </c>
      <c r="B88" s="71" t="str">
        <f>IF(Položky!$J$1228=0,"",Položky!$J$1228)</f>
        <v/>
      </c>
    </row>
    <row r="89" spans="1:2" s="5" customFormat="1" ht="15" customHeight="1" outlineLevel="2">
      <c r="A89" s="21" t="str">
        <f>IF(Položky!$D$1284=0,"",Položky!$D$1284)</f>
        <v>771: Podlahy z dlaždic</v>
      </c>
      <c r="B89" s="71" t="str">
        <f>IF(Položky!$J$1284=0,"",Položky!$J$1284)</f>
        <v/>
      </c>
    </row>
    <row r="90" spans="1:2" s="5" customFormat="1" ht="15" customHeight="1" outlineLevel="2">
      <c r="A90" s="21" t="str">
        <f>IF(Položky!$D$1293=0,"",Položky!$D$1293)</f>
        <v>776: Podlahy povlakové</v>
      </c>
      <c r="B90" s="71" t="str">
        <f>IF(Položky!$J$1293=0,"",Položky!$J$1293)</f>
        <v/>
      </c>
    </row>
    <row r="91" spans="1:2" s="5" customFormat="1" ht="15" customHeight="1" outlineLevel="2">
      <c r="A91" s="21" t="str">
        <f>IF(Položky!$D$1309=0,"",Položky!$D$1309)</f>
        <v>781: Obklady keramické</v>
      </c>
      <c r="B91" s="71" t="str">
        <f>IF(Položky!$J$1309=0,"",Položky!$J$1309)</f>
        <v/>
      </c>
    </row>
    <row r="92" spans="1:2" s="5" customFormat="1" ht="15" customHeight="1" outlineLevel="2">
      <c r="A92" s="21" t="str">
        <f>IF(Položky!$D$1322=0,"",Položky!$D$1322)</f>
        <v>783: Nátěry</v>
      </c>
      <c r="B92" s="71" t="str">
        <f>IF(Položky!$J$1322=0,"",Položky!$J$1322)</f>
        <v/>
      </c>
    </row>
    <row r="93" spans="1:2" s="5" customFormat="1" ht="15" customHeight="1" outlineLevel="2">
      <c r="A93" s="21" t="str">
        <f>IF(Položky!$D$1346=0,"",Položky!$D$1346)</f>
        <v>784: Malby</v>
      </c>
      <c r="B93" s="71" t="str">
        <f>IF(Položky!$J$1346=0,"",Položky!$J$1346)</f>
        <v/>
      </c>
    </row>
    <row r="94" spans="1:2" s="5" customFormat="1" ht="15" customHeight="1" outlineLevel="2">
      <c r="A94" s="21"/>
      <c r="B94" s="71"/>
    </row>
    <row r="95" spans="1:2" s="5" customFormat="1" ht="15" customHeight="1">
      <c r="A95" s="21"/>
      <c r="B95" s="71"/>
    </row>
    <row r="96" spans="1:2" s="5" customFormat="1" ht="19.5" customHeight="1">
      <c r="A96" s="43" t="s">
        <v>1485</v>
      </c>
      <c r="B96" s="72">
        <f>SUM(B97:B98)/2</f>
        <v>0</v>
      </c>
    </row>
    <row r="97" spans="1:2" s="4" customFormat="1" ht="15.75" customHeight="1" outlineLevel="1">
      <c r="A97" s="20" t="str">
        <f>IF(Položky!$D$1359=0,"",Položky!$D$1359)</f>
        <v>SO 03 - Doplňkové náklady a VRN</v>
      </c>
      <c r="B97" s="70" t="str">
        <f>IF(Položky!$J$1359=0,"",Položky!$J$1359)</f>
        <v/>
      </c>
    </row>
    <row r="98" spans="1:2" s="5" customFormat="1" ht="15" customHeight="1" outlineLevel="2">
      <c r="A98" s="21" t="str">
        <f>IF(Položky!$D$1360=0,"",Položky!$D$1360)</f>
        <v>VRN: Vedlejší rozpočtové náklady</v>
      </c>
      <c r="B98" s="71" t="str">
        <f>IF(Položky!$J$1360=0,"",Položky!$J$1360)</f>
        <v/>
      </c>
    </row>
    <row r="99" spans="1:2" ht="13.5" outlineLevel="2" thickBot="1">
      <c r="A99" s="6"/>
      <c r="B99" s="73"/>
    </row>
    <row r="100" spans="1:2" s="7" customFormat="1" ht="15">
      <c r="A100" s="8" t="s">
        <v>514</v>
      </c>
      <c r="B100" s="74">
        <f>SUBTOTAL(9,B6:B99)/3</f>
        <v>0</v>
      </c>
    </row>
    <row r="101" spans="1:2" s="7" customFormat="1" ht="15">
      <c r="A101" s="9" t="s">
        <v>1486</v>
      </c>
      <c r="B101" s="75">
        <f>+B100*0.15</f>
        <v>0</v>
      </c>
    </row>
    <row r="102" spans="1:2" s="10" customFormat="1" ht="13.5" thickBot="1">
      <c r="A102" s="19"/>
      <c r="B102" s="76"/>
    </row>
    <row r="103" spans="1:2" s="7" customFormat="1" ht="15">
      <c r="A103" s="8" t="s">
        <v>636</v>
      </c>
      <c r="B103" s="74">
        <f>SUM(B100:B101)</f>
        <v>0</v>
      </c>
    </row>
  </sheetData>
  <sheetProtection algorithmName="SHA-512" hashValue="/5caP3/OpRmtwIiIUfJYDVXg1tLzlefW8yanjHDWrDKXrvzkbRaOoNlEoTmbaPJ52bamtlZCgJYtVpwvyrRsJg==" saltValue="KYAieRulD+VIYLzNW2wWAA==" spinCount="100000" sheet="1" objects="1" scenarios="1"/>
  <phoneticPr fontId="0" type="noConversion"/>
  <pageMargins left="0.78740157480314965" right="0.78740157480314965" top="0.78740157480314965" bottom="0.78740157480314965" header="0.39370078740157483" footer="0.39370078740157483"/>
  <pageSetup paperSize="9" scale="90" orientation="landscape" horizontalDpi="300" verticalDpi="300" r:id="rId1"/>
  <headerFooter>
    <oddFooter>&amp;L&amp;8www.euroCALC.cz&amp;C&amp;8&amp;P z &amp;N&amp;R&amp;8&amp;D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1369"/>
  <sheetViews>
    <sheetView tabSelected="1" zoomScaleNormal="100" zoomScaleSheetLayoutView="100" workbookViewId="0">
      <pane ySplit="3" topLeftCell="A1155" activePane="bottomLeft" state="frozen"/>
      <selection pane="bottomLeft" activeCell="I1165" sqref="I1165"/>
    </sheetView>
  </sheetViews>
  <sheetFormatPr defaultRowHeight="11.25" outlineLevelRow="3"/>
  <cols>
    <col min="1" max="1" width="5.42578125" style="118" customWidth="1"/>
    <col min="2" max="2" width="4.28515625" style="119" customWidth="1"/>
    <col min="3" max="3" width="14.28515625" style="120" customWidth="1"/>
    <col min="4" max="4" width="57.140625" style="121" customWidth="1"/>
    <col min="5" max="5" width="4.28515625" style="119" customWidth="1"/>
    <col min="6" max="6" width="9.7109375" style="122" customWidth="1"/>
    <col min="7" max="7" width="9.7109375" style="149" hidden="1" customWidth="1"/>
    <col min="8" max="8" width="9.7109375" style="150" hidden="1" customWidth="1"/>
    <col min="9" max="9" width="10.85546875" style="149" customWidth="1"/>
    <col min="10" max="10" width="9.7109375" style="188" customWidth="1"/>
    <col min="11" max="11" width="10.85546875" style="189" customWidth="1"/>
    <col min="12" max="12" width="11.42578125" style="190" customWidth="1"/>
    <col min="13" max="13" width="0.7109375" style="190" customWidth="1"/>
    <col min="14" max="15" width="9.7109375" style="190" customWidth="1"/>
    <col min="16" max="16" width="9.42578125" style="173" customWidth="1"/>
    <col min="17" max="16384" width="9.140625" style="140"/>
  </cols>
  <sheetData>
    <row r="1" spans="1:16" s="126" customFormat="1" ht="21" customHeight="1">
      <c r="A1" s="79" t="s">
        <v>3826</v>
      </c>
      <c r="B1" s="80"/>
      <c r="C1" s="80"/>
      <c r="D1" s="80"/>
      <c r="E1" s="80"/>
      <c r="F1" s="81"/>
      <c r="G1" s="123"/>
      <c r="H1" s="124"/>
      <c r="I1" s="125"/>
      <c r="J1" s="152"/>
      <c r="K1" s="153"/>
      <c r="L1" s="154"/>
      <c r="M1" s="154"/>
      <c r="N1" s="154"/>
      <c r="O1" s="155"/>
      <c r="P1" s="155"/>
    </row>
    <row r="2" spans="1:16" s="126" customFormat="1" ht="21.6" customHeight="1">
      <c r="A2" s="79" t="s">
        <v>3823</v>
      </c>
      <c r="B2" s="80"/>
      <c r="C2" s="80"/>
      <c r="D2" s="80"/>
      <c r="E2" s="80"/>
      <c r="F2" s="81"/>
      <c r="G2" s="123"/>
      <c r="H2" s="124"/>
      <c r="I2" s="125"/>
      <c r="J2" s="152"/>
      <c r="K2" s="153"/>
      <c r="L2" s="154"/>
      <c r="M2" s="154"/>
      <c r="N2" s="154"/>
      <c r="O2" s="155"/>
      <c r="P2" s="155"/>
    </row>
    <row r="3" spans="1:16" s="128" customFormat="1" ht="12.75">
      <c r="A3" s="82"/>
      <c r="B3" s="83"/>
      <c r="C3" s="84"/>
      <c r="D3" s="85"/>
      <c r="E3" s="83"/>
      <c r="F3" s="86"/>
      <c r="G3" s="77"/>
      <c r="H3" s="77"/>
      <c r="I3" s="127" t="s">
        <v>1462</v>
      </c>
      <c r="J3" s="151" t="s">
        <v>1462</v>
      </c>
      <c r="K3" s="151" t="s">
        <v>1463</v>
      </c>
      <c r="L3" s="151" t="s">
        <v>1463</v>
      </c>
      <c r="M3" s="764" t="s">
        <v>1464</v>
      </c>
      <c r="N3" s="765"/>
      <c r="O3" s="151" t="s">
        <v>3820</v>
      </c>
      <c r="P3" s="156"/>
    </row>
    <row r="4" spans="1:16" s="128" customFormat="1" ht="13.5" thickBot="1">
      <c r="A4" s="87" t="s">
        <v>38</v>
      </c>
      <c r="B4" s="88" t="s">
        <v>15</v>
      </c>
      <c r="C4" s="89" t="s">
        <v>14</v>
      </c>
      <c r="D4" s="90" t="s">
        <v>21</v>
      </c>
      <c r="E4" s="88" t="s">
        <v>5</v>
      </c>
      <c r="F4" s="91" t="s">
        <v>466</v>
      </c>
      <c r="G4" s="78" t="s">
        <v>37</v>
      </c>
      <c r="H4" s="78" t="s">
        <v>466</v>
      </c>
      <c r="I4" s="129" t="s">
        <v>1465</v>
      </c>
      <c r="J4" s="87" t="s">
        <v>1466</v>
      </c>
      <c r="K4" s="157" t="s">
        <v>1465</v>
      </c>
      <c r="L4" s="87" t="s">
        <v>1466</v>
      </c>
      <c r="M4" s="157" t="s">
        <v>1465</v>
      </c>
      <c r="N4" s="87" t="s">
        <v>1466</v>
      </c>
      <c r="O4" s="158" t="s">
        <v>3821</v>
      </c>
      <c r="P4" s="156"/>
    </row>
    <row r="5" spans="1:16" s="126" customFormat="1" ht="11.25" customHeight="1">
      <c r="A5" s="82"/>
      <c r="B5" s="92"/>
      <c r="C5" s="93"/>
      <c r="D5" s="94"/>
      <c r="E5" s="92"/>
      <c r="F5" s="95"/>
      <c r="G5" s="130"/>
      <c r="H5" s="130"/>
      <c r="I5" s="131"/>
      <c r="J5" s="159"/>
      <c r="K5" s="159"/>
      <c r="L5" s="159"/>
      <c r="M5" s="159"/>
      <c r="N5" s="159"/>
      <c r="O5" s="155"/>
      <c r="P5" s="155"/>
    </row>
    <row r="6" spans="1:16" s="134" customFormat="1" ht="18.75" customHeight="1">
      <c r="A6" s="96"/>
      <c r="B6" s="97"/>
      <c r="C6" s="98"/>
      <c r="D6" s="98" t="s">
        <v>1456</v>
      </c>
      <c r="E6" s="97"/>
      <c r="F6" s="99"/>
      <c r="G6" s="132"/>
      <c r="H6" s="133"/>
      <c r="I6" s="132"/>
      <c r="J6" s="160">
        <f>SUBTOTAL(9,J7:J532)</f>
        <v>0</v>
      </c>
      <c r="K6" s="161"/>
      <c r="L6" s="162">
        <f>SUBTOTAL(9,L7:L532)</f>
        <v>98.864494788854799</v>
      </c>
      <c r="M6" s="162"/>
      <c r="N6" s="162">
        <f>SUBTOTAL(9,N7:N532)</f>
        <v>161.26794883500003</v>
      </c>
      <c r="O6" s="163" t="s">
        <v>2</v>
      </c>
      <c r="P6" s="164"/>
    </row>
    <row r="7" spans="1:16" s="137" customFormat="1" ht="16.5" customHeight="1" outlineLevel="1">
      <c r="A7" s="100"/>
      <c r="B7" s="101"/>
      <c r="C7" s="102"/>
      <c r="D7" s="102" t="s">
        <v>508</v>
      </c>
      <c r="E7" s="101"/>
      <c r="F7" s="103"/>
      <c r="G7" s="135"/>
      <c r="H7" s="136"/>
      <c r="I7" s="135"/>
      <c r="J7" s="165">
        <f>SUBTOTAL(9,J8:J31)</f>
        <v>0</v>
      </c>
      <c r="K7" s="166"/>
      <c r="L7" s="167">
        <f>SUBTOTAL(9,L8:L31)</f>
        <v>0</v>
      </c>
      <c r="M7" s="168"/>
      <c r="N7" s="167">
        <f>SUBTOTAL(9,N8:N31)</f>
        <v>0</v>
      </c>
      <c r="O7" s="163" t="s">
        <v>2</v>
      </c>
      <c r="P7" s="169"/>
    </row>
    <row r="8" spans="1:16" outlineLevel="2">
      <c r="A8" s="104">
        <v>1</v>
      </c>
      <c r="B8" s="105" t="s">
        <v>8</v>
      </c>
      <c r="C8" s="106" t="s">
        <v>72</v>
      </c>
      <c r="D8" s="107" t="s">
        <v>966</v>
      </c>
      <c r="E8" s="105" t="s">
        <v>11</v>
      </c>
      <c r="F8" s="108">
        <v>3.1311</v>
      </c>
      <c r="G8" s="138"/>
      <c r="H8" s="139">
        <f>F8*(1+G8/100)</f>
        <v>3.1311</v>
      </c>
      <c r="I8" s="138"/>
      <c r="J8" s="170">
        <f>H8*I8</f>
        <v>0</v>
      </c>
      <c r="K8" s="171"/>
      <c r="L8" s="172">
        <f>H8*K8</f>
        <v>0</v>
      </c>
      <c r="M8" s="171"/>
      <c r="N8" s="172">
        <f>H8*M8</f>
        <v>0</v>
      </c>
      <c r="O8" s="170" t="s">
        <v>3818</v>
      </c>
    </row>
    <row r="9" spans="1:16" s="143" customFormat="1" ht="22.5" outlineLevel="3">
      <c r="A9" s="109"/>
      <c r="B9" s="110"/>
      <c r="C9" s="110"/>
      <c r="D9" s="111" t="s">
        <v>1244</v>
      </c>
      <c r="E9" s="110"/>
      <c r="F9" s="112">
        <v>3.1311</v>
      </c>
      <c r="G9" s="141"/>
      <c r="H9" s="142"/>
      <c r="I9" s="141"/>
      <c r="J9" s="174"/>
      <c r="K9" s="175"/>
      <c r="L9" s="176"/>
      <c r="M9" s="176"/>
      <c r="N9" s="176"/>
      <c r="O9" s="170" t="s">
        <v>3818</v>
      </c>
      <c r="P9" s="177"/>
    </row>
    <row r="10" spans="1:16" outlineLevel="2">
      <c r="A10" s="104">
        <v>2</v>
      </c>
      <c r="B10" s="105" t="s">
        <v>8</v>
      </c>
      <c r="C10" s="106" t="s">
        <v>73</v>
      </c>
      <c r="D10" s="107" t="s">
        <v>967</v>
      </c>
      <c r="E10" s="105" t="s">
        <v>11</v>
      </c>
      <c r="F10" s="108">
        <v>3.1311</v>
      </c>
      <c r="G10" s="138"/>
      <c r="H10" s="139">
        <f>F10*(1+G10/100)</f>
        <v>3.1311</v>
      </c>
      <c r="I10" s="138"/>
      <c r="J10" s="170">
        <f>H10*I10</f>
        <v>0</v>
      </c>
      <c r="K10" s="171"/>
      <c r="L10" s="172">
        <f>H10*K10</f>
        <v>0</v>
      </c>
      <c r="M10" s="171"/>
      <c r="N10" s="172">
        <f>H10*M10</f>
        <v>0</v>
      </c>
      <c r="O10" s="170" t="s">
        <v>3818</v>
      </c>
    </row>
    <row r="11" spans="1:16" s="143" customFormat="1" ht="22.5" outlineLevel="3">
      <c r="A11" s="109"/>
      <c r="B11" s="110"/>
      <c r="C11" s="110"/>
      <c r="D11" s="111" t="s">
        <v>1244</v>
      </c>
      <c r="E11" s="110"/>
      <c r="F11" s="112">
        <v>3.1311</v>
      </c>
      <c r="G11" s="141"/>
      <c r="H11" s="142"/>
      <c r="I11" s="141"/>
      <c r="J11" s="174"/>
      <c r="K11" s="175"/>
      <c r="L11" s="176"/>
      <c r="M11" s="176"/>
      <c r="N11" s="176"/>
      <c r="O11" s="170" t="s">
        <v>3818</v>
      </c>
      <c r="P11" s="177"/>
    </row>
    <row r="12" spans="1:16" outlineLevel="2">
      <c r="A12" s="104">
        <v>3</v>
      </c>
      <c r="B12" s="105" t="s">
        <v>8</v>
      </c>
      <c r="C12" s="106" t="s">
        <v>74</v>
      </c>
      <c r="D12" s="107" t="s">
        <v>968</v>
      </c>
      <c r="E12" s="105" t="s">
        <v>11</v>
      </c>
      <c r="F12" s="108">
        <v>23.903999999999996</v>
      </c>
      <c r="G12" s="138"/>
      <c r="H12" s="139">
        <f>F12*(1+G12/100)</f>
        <v>23.903999999999996</v>
      </c>
      <c r="I12" s="138"/>
      <c r="J12" s="170">
        <f>H12*I12</f>
        <v>0</v>
      </c>
      <c r="K12" s="171"/>
      <c r="L12" s="172">
        <f>H12*K12</f>
        <v>0</v>
      </c>
      <c r="M12" s="171"/>
      <c r="N12" s="172">
        <f>H12*M12</f>
        <v>0</v>
      </c>
      <c r="O12" s="170" t="s">
        <v>3818</v>
      </c>
    </row>
    <row r="13" spans="1:16" s="143" customFormat="1" ht="56.25" outlineLevel="3">
      <c r="A13" s="109"/>
      <c r="B13" s="110"/>
      <c r="C13" s="110"/>
      <c r="D13" s="111" t="s">
        <v>1444</v>
      </c>
      <c r="E13" s="110"/>
      <c r="F13" s="112">
        <v>23.903999999999996</v>
      </c>
      <c r="G13" s="141"/>
      <c r="H13" s="142"/>
      <c r="I13" s="141"/>
      <c r="J13" s="174"/>
      <c r="K13" s="175"/>
      <c r="L13" s="176"/>
      <c r="M13" s="176"/>
      <c r="N13" s="176"/>
      <c r="O13" s="170" t="s">
        <v>3818</v>
      </c>
      <c r="P13" s="177"/>
    </row>
    <row r="14" spans="1:16" outlineLevel="2">
      <c r="A14" s="104">
        <v>4</v>
      </c>
      <c r="B14" s="105" t="s">
        <v>8</v>
      </c>
      <c r="C14" s="106" t="s">
        <v>75</v>
      </c>
      <c r="D14" s="107" t="s">
        <v>969</v>
      </c>
      <c r="E14" s="105" t="s">
        <v>11</v>
      </c>
      <c r="F14" s="108">
        <v>23.903999999999996</v>
      </c>
      <c r="G14" s="138"/>
      <c r="H14" s="139">
        <f>F14*(1+G14/100)</f>
        <v>23.903999999999996</v>
      </c>
      <c r="I14" s="138"/>
      <c r="J14" s="170">
        <f>H14*I14</f>
        <v>0</v>
      </c>
      <c r="K14" s="171"/>
      <c r="L14" s="172">
        <f>H14*K14</f>
        <v>0</v>
      </c>
      <c r="M14" s="171"/>
      <c r="N14" s="172">
        <f>H14*M14</f>
        <v>0</v>
      </c>
      <c r="O14" s="170" t="s">
        <v>3818</v>
      </c>
    </row>
    <row r="15" spans="1:16" s="143" customFormat="1" ht="56.25" outlineLevel="3">
      <c r="A15" s="109"/>
      <c r="B15" s="110"/>
      <c r="C15" s="110"/>
      <c r="D15" s="111" t="s">
        <v>1444</v>
      </c>
      <c r="E15" s="110"/>
      <c r="F15" s="112">
        <v>23.903999999999996</v>
      </c>
      <c r="G15" s="141"/>
      <c r="H15" s="142"/>
      <c r="I15" s="141"/>
      <c r="J15" s="174"/>
      <c r="K15" s="175"/>
      <c r="L15" s="176"/>
      <c r="M15" s="176"/>
      <c r="N15" s="176"/>
      <c r="O15" s="170" t="s">
        <v>3818</v>
      </c>
      <c r="P15" s="177"/>
    </row>
    <row r="16" spans="1:16" ht="22.5" outlineLevel="2">
      <c r="A16" s="104">
        <v>5</v>
      </c>
      <c r="B16" s="105" t="s">
        <v>8</v>
      </c>
      <c r="C16" s="106" t="s">
        <v>77</v>
      </c>
      <c r="D16" s="107" t="s">
        <v>1378</v>
      </c>
      <c r="E16" s="105" t="s">
        <v>11</v>
      </c>
      <c r="F16" s="108">
        <v>0.36449999999999999</v>
      </c>
      <c r="G16" s="138">
        <v>0</v>
      </c>
      <c r="H16" s="139">
        <f>F16*(1+G16/100)</f>
        <v>0.36449999999999999</v>
      </c>
      <c r="I16" s="138"/>
      <c r="J16" s="170">
        <f>H16*I16</f>
        <v>0</v>
      </c>
      <c r="K16" s="171"/>
      <c r="L16" s="172">
        <f>H16*K16</f>
        <v>0</v>
      </c>
      <c r="M16" s="171"/>
      <c r="N16" s="172">
        <f>H16*M16</f>
        <v>0</v>
      </c>
      <c r="O16" s="170" t="s">
        <v>3818</v>
      </c>
    </row>
    <row r="17" spans="1:16" s="143" customFormat="1" outlineLevel="3">
      <c r="A17" s="109"/>
      <c r="B17" s="110"/>
      <c r="C17" s="110"/>
      <c r="D17" s="111" t="s">
        <v>648</v>
      </c>
      <c r="E17" s="110"/>
      <c r="F17" s="112">
        <v>0.36449999999999999</v>
      </c>
      <c r="G17" s="141"/>
      <c r="H17" s="142"/>
      <c r="I17" s="141"/>
      <c r="J17" s="174"/>
      <c r="K17" s="175"/>
      <c r="L17" s="176"/>
      <c r="M17" s="176"/>
      <c r="N17" s="176"/>
      <c r="O17" s="170" t="s">
        <v>3818</v>
      </c>
      <c r="P17" s="177"/>
    </row>
    <row r="18" spans="1:16" outlineLevel="2">
      <c r="A18" s="104">
        <v>6</v>
      </c>
      <c r="B18" s="105" t="s">
        <v>8</v>
      </c>
      <c r="C18" s="106" t="s">
        <v>78</v>
      </c>
      <c r="D18" s="107" t="s">
        <v>1074</v>
      </c>
      <c r="E18" s="105" t="s">
        <v>11</v>
      </c>
      <c r="F18" s="108">
        <v>13.718999999999998</v>
      </c>
      <c r="G18" s="138"/>
      <c r="H18" s="139">
        <f>F18*(1+G18/100)</f>
        <v>13.718999999999998</v>
      </c>
      <c r="I18" s="138"/>
      <c r="J18" s="170">
        <f>H18*I18</f>
        <v>0</v>
      </c>
      <c r="K18" s="171"/>
      <c r="L18" s="172">
        <f>H18*K18</f>
        <v>0</v>
      </c>
      <c r="M18" s="171"/>
      <c r="N18" s="172">
        <f>H18*M18</f>
        <v>0</v>
      </c>
      <c r="O18" s="170" t="s">
        <v>3818</v>
      </c>
    </row>
    <row r="19" spans="1:16" s="143" customFormat="1" ht="22.5" outlineLevel="3">
      <c r="A19" s="109"/>
      <c r="B19" s="110"/>
      <c r="C19" s="110"/>
      <c r="D19" s="111" t="s">
        <v>981</v>
      </c>
      <c r="E19" s="110"/>
      <c r="F19" s="112">
        <v>1.7669999999999995</v>
      </c>
      <c r="G19" s="141"/>
      <c r="H19" s="142"/>
      <c r="I19" s="141"/>
      <c r="J19" s="174"/>
      <c r="K19" s="175"/>
      <c r="L19" s="176"/>
      <c r="M19" s="176"/>
      <c r="N19" s="176"/>
      <c r="O19" s="170" t="s">
        <v>3818</v>
      </c>
      <c r="P19" s="177"/>
    </row>
    <row r="20" spans="1:16" s="143" customFormat="1" ht="56.25" outlineLevel="3">
      <c r="A20" s="109"/>
      <c r="B20" s="110"/>
      <c r="C20" s="110"/>
      <c r="D20" s="111" t="s">
        <v>1454</v>
      </c>
      <c r="E20" s="110"/>
      <c r="F20" s="112">
        <v>11.951999999999998</v>
      </c>
      <c r="G20" s="141"/>
      <c r="H20" s="142"/>
      <c r="I20" s="141"/>
      <c r="J20" s="174"/>
      <c r="K20" s="175"/>
      <c r="L20" s="176"/>
      <c r="M20" s="176"/>
      <c r="N20" s="176"/>
      <c r="O20" s="170" t="s">
        <v>3818</v>
      </c>
      <c r="P20" s="177"/>
    </row>
    <row r="21" spans="1:16" outlineLevel="2">
      <c r="A21" s="104">
        <v>7</v>
      </c>
      <c r="B21" s="105" t="s">
        <v>8</v>
      </c>
      <c r="C21" s="106" t="s">
        <v>79</v>
      </c>
      <c r="D21" s="107" t="s">
        <v>867</v>
      </c>
      <c r="E21" s="105" t="s">
        <v>11</v>
      </c>
      <c r="F21" s="108">
        <v>13.718999999999998</v>
      </c>
      <c r="G21" s="138"/>
      <c r="H21" s="139">
        <f>F21*(1+G21/100)</f>
        <v>13.718999999999998</v>
      </c>
      <c r="I21" s="138"/>
      <c r="J21" s="170">
        <f>H21*I21</f>
        <v>0</v>
      </c>
      <c r="K21" s="171"/>
      <c r="L21" s="172">
        <f>H21*K21</f>
        <v>0</v>
      </c>
      <c r="M21" s="171"/>
      <c r="N21" s="172">
        <f>H21*M21</f>
        <v>0</v>
      </c>
      <c r="O21" s="170" t="s">
        <v>3818</v>
      </c>
    </row>
    <row r="22" spans="1:16" s="143" customFormat="1" ht="22.5" outlineLevel="3">
      <c r="A22" s="109"/>
      <c r="B22" s="110"/>
      <c r="C22" s="110"/>
      <c r="D22" s="111" t="s">
        <v>981</v>
      </c>
      <c r="E22" s="110"/>
      <c r="F22" s="112">
        <v>1.7669999999999995</v>
      </c>
      <c r="G22" s="141"/>
      <c r="H22" s="142"/>
      <c r="I22" s="141"/>
      <c r="J22" s="174"/>
      <c r="K22" s="175"/>
      <c r="L22" s="176"/>
      <c r="M22" s="176"/>
      <c r="N22" s="176"/>
      <c r="O22" s="170" t="s">
        <v>3818</v>
      </c>
      <c r="P22" s="177"/>
    </row>
    <row r="23" spans="1:16" s="143" customFormat="1" ht="56.25" outlineLevel="3">
      <c r="A23" s="109"/>
      <c r="B23" s="110"/>
      <c r="C23" s="110"/>
      <c r="D23" s="111" t="s">
        <v>1451</v>
      </c>
      <c r="E23" s="110"/>
      <c r="F23" s="112">
        <v>11.951999999999998</v>
      </c>
      <c r="G23" s="141"/>
      <c r="H23" s="142"/>
      <c r="I23" s="141"/>
      <c r="J23" s="174"/>
      <c r="K23" s="175"/>
      <c r="L23" s="176"/>
      <c r="M23" s="176"/>
      <c r="N23" s="176"/>
      <c r="O23" s="170" t="s">
        <v>3818</v>
      </c>
      <c r="P23" s="177"/>
    </row>
    <row r="24" spans="1:16" outlineLevel="2">
      <c r="A24" s="104">
        <v>8</v>
      </c>
      <c r="B24" s="105" t="s">
        <v>8</v>
      </c>
      <c r="C24" s="106" t="s">
        <v>80</v>
      </c>
      <c r="D24" s="107" t="s">
        <v>1073</v>
      </c>
      <c r="E24" s="105" t="s">
        <v>4</v>
      </c>
      <c r="F24" s="108">
        <v>25.380149999999997</v>
      </c>
      <c r="G24" s="138"/>
      <c r="H24" s="139">
        <f>F24*(1+G24/100)</f>
        <v>25.380149999999997</v>
      </c>
      <c r="I24" s="138"/>
      <c r="J24" s="170">
        <f>H24*I24</f>
        <v>0</v>
      </c>
      <c r="K24" s="171"/>
      <c r="L24" s="172">
        <f>H24*K24</f>
        <v>0</v>
      </c>
      <c r="M24" s="171"/>
      <c r="N24" s="172">
        <f>H24*M24</f>
        <v>0</v>
      </c>
      <c r="O24" s="170" t="s">
        <v>3818</v>
      </c>
    </row>
    <row r="25" spans="1:16" s="143" customFormat="1" ht="22.5" outlineLevel="3">
      <c r="A25" s="109"/>
      <c r="B25" s="110"/>
      <c r="C25" s="110"/>
      <c r="D25" s="111" t="s">
        <v>1058</v>
      </c>
      <c r="E25" s="110"/>
      <c r="F25" s="112">
        <v>3.2689499999999994</v>
      </c>
      <c r="G25" s="141"/>
      <c r="H25" s="142"/>
      <c r="I25" s="141"/>
      <c r="J25" s="174"/>
      <c r="K25" s="175"/>
      <c r="L25" s="176"/>
      <c r="M25" s="176"/>
      <c r="N25" s="176"/>
      <c r="O25" s="170" t="s">
        <v>3818</v>
      </c>
      <c r="P25" s="177"/>
    </row>
    <row r="26" spans="1:16" s="143" customFormat="1" ht="56.25" outlineLevel="3">
      <c r="A26" s="109"/>
      <c r="B26" s="110"/>
      <c r="C26" s="110"/>
      <c r="D26" s="111" t="s">
        <v>1452</v>
      </c>
      <c r="E26" s="110"/>
      <c r="F26" s="112">
        <v>22.111199999999997</v>
      </c>
      <c r="G26" s="141"/>
      <c r="H26" s="142"/>
      <c r="I26" s="141"/>
      <c r="J26" s="174"/>
      <c r="K26" s="175"/>
      <c r="L26" s="176"/>
      <c r="M26" s="176"/>
      <c r="N26" s="176"/>
      <c r="O26" s="170" t="s">
        <v>3818</v>
      </c>
      <c r="P26" s="177"/>
    </row>
    <row r="27" spans="1:16" outlineLevel="2">
      <c r="A27" s="104">
        <v>9</v>
      </c>
      <c r="B27" s="105" t="s">
        <v>8</v>
      </c>
      <c r="C27" s="106" t="s">
        <v>81</v>
      </c>
      <c r="D27" s="107" t="s">
        <v>1016</v>
      </c>
      <c r="E27" s="105" t="s">
        <v>11</v>
      </c>
      <c r="F27" s="108">
        <v>40.351499999999994</v>
      </c>
      <c r="G27" s="138"/>
      <c r="H27" s="139">
        <f>F27*(1+G27/100)</f>
        <v>40.351499999999994</v>
      </c>
      <c r="I27" s="138"/>
      <c r="J27" s="170">
        <f>H27*I27</f>
        <v>0</v>
      </c>
      <c r="K27" s="171"/>
      <c r="L27" s="172">
        <f>H27*K27</f>
        <v>0</v>
      </c>
      <c r="M27" s="171"/>
      <c r="N27" s="172">
        <f>H27*M27</f>
        <v>0</v>
      </c>
      <c r="O27" s="170" t="s">
        <v>3818</v>
      </c>
    </row>
    <row r="28" spans="1:16" s="143" customFormat="1" ht="22.5" outlineLevel="3">
      <c r="A28" s="109"/>
      <c r="B28" s="110"/>
      <c r="C28" s="110"/>
      <c r="D28" s="111" t="s">
        <v>998</v>
      </c>
      <c r="E28" s="110"/>
      <c r="F28" s="112">
        <v>6.2622</v>
      </c>
      <c r="G28" s="141"/>
      <c r="H28" s="142"/>
      <c r="I28" s="141"/>
      <c r="J28" s="174"/>
      <c r="K28" s="175"/>
      <c r="L28" s="176"/>
      <c r="M28" s="176"/>
      <c r="N28" s="176"/>
      <c r="O28" s="178" t="s">
        <v>2</v>
      </c>
      <c r="P28" s="177"/>
    </row>
    <row r="29" spans="1:16" s="143" customFormat="1" ht="33.75" outlineLevel="3">
      <c r="A29" s="109"/>
      <c r="B29" s="110"/>
      <c r="C29" s="110"/>
      <c r="D29" s="111" t="s">
        <v>1292</v>
      </c>
      <c r="E29" s="110"/>
      <c r="F29" s="112">
        <v>-1.7667000000000002</v>
      </c>
      <c r="G29" s="141"/>
      <c r="H29" s="142"/>
      <c r="I29" s="141"/>
      <c r="J29" s="174"/>
      <c r="K29" s="175"/>
      <c r="L29" s="176"/>
      <c r="M29" s="176"/>
      <c r="N29" s="176"/>
      <c r="O29" s="178" t="s">
        <v>2</v>
      </c>
      <c r="P29" s="177"/>
    </row>
    <row r="30" spans="1:16" s="143" customFormat="1" ht="56.25" outlineLevel="3">
      <c r="A30" s="109"/>
      <c r="B30" s="110"/>
      <c r="C30" s="110"/>
      <c r="D30" s="111" t="s">
        <v>1447</v>
      </c>
      <c r="E30" s="110"/>
      <c r="F30" s="112">
        <v>35.855999999999995</v>
      </c>
      <c r="G30" s="141"/>
      <c r="H30" s="142"/>
      <c r="I30" s="141"/>
      <c r="J30" s="174"/>
      <c r="K30" s="175"/>
      <c r="L30" s="176"/>
      <c r="M30" s="176"/>
      <c r="N30" s="176"/>
      <c r="O30" s="178" t="s">
        <v>2</v>
      </c>
      <c r="P30" s="177"/>
    </row>
    <row r="31" spans="1:16" s="146" customFormat="1" ht="12.75" customHeight="1" outlineLevel="2">
      <c r="A31" s="113"/>
      <c r="B31" s="114"/>
      <c r="C31" s="114"/>
      <c r="D31" s="115"/>
      <c r="E31" s="114"/>
      <c r="F31" s="116"/>
      <c r="G31" s="144"/>
      <c r="H31" s="145"/>
      <c r="I31" s="144"/>
      <c r="J31" s="179"/>
      <c r="K31" s="180"/>
      <c r="L31" s="181"/>
      <c r="M31" s="181"/>
      <c r="N31" s="181"/>
      <c r="O31" s="182" t="s">
        <v>2</v>
      </c>
      <c r="P31" s="183"/>
    </row>
    <row r="32" spans="1:16" s="137" customFormat="1" ht="16.5" customHeight="1" outlineLevel="1">
      <c r="A32" s="100"/>
      <c r="B32" s="101"/>
      <c r="C32" s="102"/>
      <c r="D32" s="102" t="s">
        <v>467</v>
      </c>
      <c r="E32" s="101"/>
      <c r="F32" s="103"/>
      <c r="G32" s="135"/>
      <c r="H32" s="136"/>
      <c r="I32" s="135"/>
      <c r="J32" s="165">
        <f>SUBTOTAL(9,J33:J56)</f>
        <v>0</v>
      </c>
      <c r="K32" s="166"/>
      <c r="L32" s="167">
        <f>SUBTOTAL(9,L33:L56)</f>
        <v>5.6058149388548006</v>
      </c>
      <c r="M32" s="168"/>
      <c r="N32" s="167">
        <f>SUBTOTAL(9,N33:N56)</f>
        <v>0</v>
      </c>
      <c r="O32" s="163" t="s">
        <v>2</v>
      </c>
      <c r="P32" s="169"/>
    </row>
    <row r="33" spans="1:16" ht="22.5" outlineLevel="2">
      <c r="A33" s="104">
        <v>10</v>
      </c>
      <c r="B33" s="105" t="s">
        <v>8</v>
      </c>
      <c r="C33" s="106" t="s">
        <v>85</v>
      </c>
      <c r="D33" s="107" t="s">
        <v>1215</v>
      </c>
      <c r="E33" s="105" t="s">
        <v>10</v>
      </c>
      <c r="F33" s="108">
        <v>4.0259999999999998</v>
      </c>
      <c r="G33" s="138"/>
      <c r="H33" s="139">
        <f>F33*(1+G33/100)</f>
        <v>4.0259999999999998</v>
      </c>
      <c r="I33" s="138"/>
      <c r="J33" s="170">
        <f>H33*I33</f>
        <v>0</v>
      </c>
      <c r="K33" s="171"/>
      <c r="L33" s="172">
        <f>H33*K33</f>
        <v>0</v>
      </c>
      <c r="M33" s="171"/>
      <c r="N33" s="172">
        <f>H33*M33</f>
        <v>0</v>
      </c>
      <c r="O33" s="170" t="s">
        <v>3818</v>
      </c>
    </row>
    <row r="34" spans="1:16" s="143" customFormat="1" outlineLevel="3">
      <c r="A34" s="109"/>
      <c r="B34" s="110"/>
      <c r="C34" s="110"/>
      <c r="D34" s="111" t="s">
        <v>921</v>
      </c>
      <c r="E34" s="110"/>
      <c r="F34" s="112">
        <v>4.0259999999999998</v>
      </c>
      <c r="G34" s="141"/>
      <c r="H34" s="142"/>
      <c r="I34" s="141"/>
      <c r="J34" s="174"/>
      <c r="K34" s="175"/>
      <c r="L34" s="176"/>
      <c r="M34" s="176"/>
      <c r="N34" s="176"/>
      <c r="O34" s="170" t="s">
        <v>3818</v>
      </c>
      <c r="P34" s="177"/>
    </row>
    <row r="35" spans="1:16" outlineLevel="2">
      <c r="A35" s="104">
        <v>11</v>
      </c>
      <c r="B35" s="105" t="s">
        <v>8</v>
      </c>
      <c r="C35" s="106" t="s">
        <v>86</v>
      </c>
      <c r="D35" s="107" t="s">
        <v>1094</v>
      </c>
      <c r="E35" s="105" t="s">
        <v>11</v>
      </c>
      <c r="F35" s="108">
        <v>0.40260000000000001</v>
      </c>
      <c r="G35" s="138"/>
      <c r="H35" s="139">
        <f>F35*(1+G35/100)</f>
        <v>0.40260000000000001</v>
      </c>
      <c r="I35" s="138"/>
      <c r="J35" s="170">
        <f>H35*I35</f>
        <v>0</v>
      </c>
      <c r="K35" s="171">
        <v>1.98</v>
      </c>
      <c r="L35" s="172">
        <f>H35*K35</f>
        <v>0.79714799999999997</v>
      </c>
      <c r="M35" s="171"/>
      <c r="N35" s="172">
        <f>H35*M35</f>
        <v>0</v>
      </c>
      <c r="O35" s="170" t="s">
        <v>3818</v>
      </c>
    </row>
    <row r="36" spans="1:16" s="143" customFormat="1" ht="22.5" outlineLevel="3">
      <c r="A36" s="109"/>
      <c r="B36" s="110"/>
      <c r="C36" s="110"/>
      <c r="D36" s="111" t="s">
        <v>960</v>
      </c>
      <c r="E36" s="110"/>
      <c r="F36" s="112">
        <v>0.40260000000000001</v>
      </c>
      <c r="G36" s="141"/>
      <c r="H36" s="142"/>
      <c r="I36" s="141"/>
      <c r="J36" s="174"/>
      <c r="K36" s="175"/>
      <c r="L36" s="176"/>
      <c r="M36" s="176"/>
      <c r="N36" s="176"/>
      <c r="O36" s="170" t="s">
        <v>3818</v>
      </c>
      <c r="P36" s="177"/>
    </row>
    <row r="37" spans="1:16" outlineLevel="2">
      <c r="A37" s="104">
        <v>12</v>
      </c>
      <c r="B37" s="105" t="s">
        <v>8</v>
      </c>
      <c r="C37" s="106" t="s">
        <v>88</v>
      </c>
      <c r="D37" s="107" t="s">
        <v>1063</v>
      </c>
      <c r="E37" s="105" t="s">
        <v>11</v>
      </c>
      <c r="F37" s="108">
        <v>0.44009999999999994</v>
      </c>
      <c r="G37" s="138"/>
      <c r="H37" s="139">
        <f>F37*(1+G37/100)</f>
        <v>0.44009999999999994</v>
      </c>
      <c r="I37" s="138"/>
      <c r="J37" s="170">
        <f>H37*I37</f>
        <v>0</v>
      </c>
      <c r="K37" s="171">
        <v>2.45329</v>
      </c>
      <c r="L37" s="172">
        <f>H37*K37</f>
        <v>1.0796929289999999</v>
      </c>
      <c r="M37" s="171"/>
      <c r="N37" s="172">
        <f>H37*M37</f>
        <v>0</v>
      </c>
      <c r="O37" s="170" t="s">
        <v>3818</v>
      </c>
    </row>
    <row r="38" spans="1:16" s="143" customFormat="1" outlineLevel="3">
      <c r="A38" s="109"/>
      <c r="B38" s="110"/>
      <c r="C38" s="110"/>
      <c r="D38" s="111" t="s">
        <v>879</v>
      </c>
      <c r="E38" s="110"/>
      <c r="F38" s="112">
        <v>0.44009999999999994</v>
      </c>
      <c r="G38" s="141"/>
      <c r="H38" s="142"/>
      <c r="I38" s="141"/>
      <c r="J38" s="174"/>
      <c r="K38" s="175"/>
      <c r="L38" s="176"/>
      <c r="M38" s="176"/>
      <c r="N38" s="176"/>
      <c r="O38" s="170" t="s">
        <v>3818</v>
      </c>
      <c r="P38" s="177"/>
    </row>
    <row r="39" spans="1:16" outlineLevel="2">
      <c r="A39" s="104">
        <v>13</v>
      </c>
      <c r="B39" s="105" t="s">
        <v>8</v>
      </c>
      <c r="C39" s="106" t="s">
        <v>89</v>
      </c>
      <c r="D39" s="107" t="s">
        <v>748</v>
      </c>
      <c r="E39" s="105" t="s">
        <v>10</v>
      </c>
      <c r="F39" s="108">
        <v>1.5179999999999998</v>
      </c>
      <c r="G39" s="138"/>
      <c r="H39" s="139">
        <f>F39*(1+G39/100)</f>
        <v>1.5179999999999998</v>
      </c>
      <c r="I39" s="138"/>
      <c r="J39" s="170">
        <f>H39*I39</f>
        <v>0</v>
      </c>
      <c r="K39" s="171">
        <v>2.47E-3</v>
      </c>
      <c r="L39" s="172">
        <f>H39*K39</f>
        <v>3.7494599999999996E-3</v>
      </c>
      <c r="M39" s="171"/>
      <c r="N39" s="172">
        <f>H39*M39</f>
        <v>0</v>
      </c>
      <c r="O39" s="170" t="s">
        <v>3818</v>
      </c>
    </row>
    <row r="40" spans="1:16" s="143" customFormat="1" outlineLevel="3">
      <c r="A40" s="109"/>
      <c r="B40" s="110"/>
      <c r="C40" s="110"/>
      <c r="D40" s="111" t="s">
        <v>910</v>
      </c>
      <c r="E40" s="110"/>
      <c r="F40" s="112">
        <v>1.5179999999999998</v>
      </c>
      <c r="G40" s="141"/>
      <c r="H40" s="142"/>
      <c r="I40" s="141"/>
      <c r="J40" s="174"/>
      <c r="K40" s="175"/>
      <c r="L40" s="176"/>
      <c r="M40" s="176"/>
      <c r="N40" s="176"/>
      <c r="O40" s="170" t="s">
        <v>3818</v>
      </c>
      <c r="P40" s="177"/>
    </row>
    <row r="41" spans="1:16" outlineLevel="2">
      <c r="A41" s="104">
        <v>14</v>
      </c>
      <c r="B41" s="105" t="s">
        <v>8</v>
      </c>
      <c r="C41" s="106" t="s">
        <v>90</v>
      </c>
      <c r="D41" s="107" t="s">
        <v>767</v>
      </c>
      <c r="E41" s="105" t="s">
        <v>10</v>
      </c>
      <c r="F41" s="108">
        <v>1.518</v>
      </c>
      <c r="G41" s="138"/>
      <c r="H41" s="139">
        <f>F41*(1+G41/100)</f>
        <v>1.518</v>
      </c>
      <c r="I41" s="138"/>
      <c r="J41" s="170">
        <f>H41*I41</f>
        <v>0</v>
      </c>
      <c r="K41" s="171"/>
      <c r="L41" s="172">
        <f>H41*K41</f>
        <v>0</v>
      </c>
      <c r="M41" s="171"/>
      <c r="N41" s="172">
        <f>H41*M41</f>
        <v>0</v>
      </c>
      <c r="O41" s="170" t="s">
        <v>3818</v>
      </c>
    </row>
    <row r="42" spans="1:16" outlineLevel="2">
      <c r="A42" s="104">
        <v>15</v>
      </c>
      <c r="B42" s="105" t="s">
        <v>8</v>
      </c>
      <c r="C42" s="106" t="s">
        <v>91</v>
      </c>
      <c r="D42" s="107" t="s">
        <v>876</v>
      </c>
      <c r="E42" s="105" t="s">
        <v>4</v>
      </c>
      <c r="F42" s="108">
        <v>1.4259239999999998E-2</v>
      </c>
      <c r="G42" s="138"/>
      <c r="H42" s="139">
        <f>F42*(1+G42/100)</f>
        <v>1.4259239999999998E-2</v>
      </c>
      <c r="I42" s="138"/>
      <c r="J42" s="170">
        <f>H42*I42</f>
        <v>0</v>
      </c>
      <c r="K42" s="171">
        <v>1.06277</v>
      </c>
      <c r="L42" s="172">
        <f>H42*K42</f>
        <v>1.5154292494799998E-2</v>
      </c>
      <c r="M42" s="171"/>
      <c r="N42" s="172">
        <f>H42*M42</f>
        <v>0</v>
      </c>
      <c r="O42" s="170" t="s">
        <v>3818</v>
      </c>
    </row>
    <row r="43" spans="1:16" s="143" customFormat="1" ht="22.5" outlineLevel="3">
      <c r="A43" s="109"/>
      <c r="B43" s="110"/>
      <c r="C43" s="110"/>
      <c r="D43" s="111" t="s">
        <v>1064</v>
      </c>
      <c r="E43" s="110"/>
      <c r="F43" s="112">
        <v>1.4259239999999998E-2</v>
      </c>
      <c r="G43" s="141"/>
      <c r="H43" s="142"/>
      <c r="I43" s="141"/>
      <c r="J43" s="174"/>
      <c r="K43" s="175"/>
      <c r="L43" s="176"/>
      <c r="M43" s="176"/>
      <c r="N43" s="176"/>
      <c r="O43" s="170" t="s">
        <v>3818</v>
      </c>
      <c r="P43" s="177"/>
    </row>
    <row r="44" spans="1:16" outlineLevel="2">
      <c r="A44" s="104">
        <v>16</v>
      </c>
      <c r="B44" s="105" t="s">
        <v>8</v>
      </c>
      <c r="C44" s="106" t="s">
        <v>92</v>
      </c>
      <c r="D44" s="107" t="s">
        <v>769</v>
      </c>
      <c r="E44" s="105" t="s">
        <v>11</v>
      </c>
      <c r="F44" s="108">
        <v>0.60750000000000004</v>
      </c>
      <c r="G44" s="138"/>
      <c r="H44" s="139">
        <f>F44*(1+G44/100)</f>
        <v>0.60750000000000004</v>
      </c>
      <c r="I44" s="138"/>
      <c r="J44" s="170">
        <f>H44*I44</f>
        <v>0</v>
      </c>
      <c r="K44" s="171">
        <v>2.2563399999999998</v>
      </c>
      <c r="L44" s="172">
        <f>H44*K44</f>
        <v>1.3707265499999999</v>
      </c>
      <c r="M44" s="171"/>
      <c r="N44" s="172">
        <f>H44*M44</f>
        <v>0</v>
      </c>
      <c r="O44" s="170" t="s">
        <v>3818</v>
      </c>
    </row>
    <row r="45" spans="1:16" s="143" customFormat="1" outlineLevel="3">
      <c r="A45" s="109"/>
      <c r="B45" s="110"/>
      <c r="C45" s="110"/>
      <c r="D45" s="111" t="s">
        <v>631</v>
      </c>
      <c r="E45" s="110"/>
      <c r="F45" s="112">
        <v>0.60750000000000004</v>
      </c>
      <c r="G45" s="141"/>
      <c r="H45" s="142"/>
      <c r="I45" s="141"/>
      <c r="J45" s="174"/>
      <c r="K45" s="175"/>
      <c r="L45" s="176"/>
      <c r="M45" s="176"/>
      <c r="N45" s="176"/>
      <c r="O45" s="170" t="s">
        <v>3818</v>
      </c>
      <c r="P45" s="177"/>
    </row>
    <row r="46" spans="1:16" outlineLevel="2">
      <c r="A46" s="104">
        <v>17</v>
      </c>
      <c r="B46" s="105" t="s">
        <v>8</v>
      </c>
      <c r="C46" s="106" t="s">
        <v>93</v>
      </c>
      <c r="D46" s="107" t="s">
        <v>749</v>
      </c>
      <c r="E46" s="105" t="s">
        <v>10</v>
      </c>
      <c r="F46" s="108">
        <v>1.08</v>
      </c>
      <c r="G46" s="138"/>
      <c r="H46" s="139">
        <f>F46*(1+G46/100)</f>
        <v>1.08</v>
      </c>
      <c r="I46" s="138"/>
      <c r="J46" s="170">
        <f>H46*I46</f>
        <v>0</v>
      </c>
      <c r="K46" s="171">
        <v>2.64E-3</v>
      </c>
      <c r="L46" s="172">
        <f>H46*K46</f>
        <v>2.8512000000000003E-3</v>
      </c>
      <c r="M46" s="171"/>
      <c r="N46" s="172">
        <f>H46*M46</f>
        <v>0</v>
      </c>
      <c r="O46" s="170" t="s">
        <v>3818</v>
      </c>
    </row>
    <row r="47" spans="1:16" s="143" customFormat="1" outlineLevel="3">
      <c r="A47" s="109"/>
      <c r="B47" s="110"/>
      <c r="C47" s="110"/>
      <c r="D47" s="111" t="s">
        <v>612</v>
      </c>
      <c r="E47" s="110"/>
      <c r="F47" s="112">
        <v>1.08</v>
      </c>
      <c r="G47" s="141"/>
      <c r="H47" s="142"/>
      <c r="I47" s="141"/>
      <c r="J47" s="174"/>
      <c r="K47" s="175"/>
      <c r="L47" s="176"/>
      <c r="M47" s="176"/>
      <c r="N47" s="176"/>
      <c r="O47" s="170" t="s">
        <v>3818</v>
      </c>
      <c r="P47" s="177"/>
    </row>
    <row r="48" spans="1:16" outlineLevel="2">
      <c r="A48" s="104">
        <v>18</v>
      </c>
      <c r="B48" s="105" t="s">
        <v>8</v>
      </c>
      <c r="C48" s="106" t="s">
        <v>94</v>
      </c>
      <c r="D48" s="107" t="s">
        <v>768</v>
      </c>
      <c r="E48" s="105" t="s">
        <v>10</v>
      </c>
      <c r="F48" s="108">
        <v>1.08</v>
      </c>
      <c r="G48" s="138"/>
      <c r="H48" s="139">
        <f>F48*(1+G48/100)</f>
        <v>1.08</v>
      </c>
      <c r="I48" s="138"/>
      <c r="J48" s="170">
        <f>H48*I48</f>
        <v>0</v>
      </c>
      <c r="K48" s="171"/>
      <c r="L48" s="172">
        <f>H48*K48</f>
        <v>0</v>
      </c>
      <c r="M48" s="171"/>
      <c r="N48" s="172">
        <f>H48*M48</f>
        <v>0</v>
      </c>
      <c r="O48" s="170" t="s">
        <v>3818</v>
      </c>
    </row>
    <row r="49" spans="1:16" ht="22.5" outlineLevel="2">
      <c r="A49" s="104">
        <v>19</v>
      </c>
      <c r="B49" s="105" t="s">
        <v>8</v>
      </c>
      <c r="C49" s="106" t="s">
        <v>95</v>
      </c>
      <c r="D49" s="107" t="s">
        <v>1152</v>
      </c>
      <c r="E49" s="105" t="s">
        <v>11</v>
      </c>
      <c r="F49" s="108">
        <v>0.92400000000000004</v>
      </c>
      <c r="G49" s="138"/>
      <c r="H49" s="139">
        <f>F49*(1+G49/100)</f>
        <v>0.92400000000000004</v>
      </c>
      <c r="I49" s="138"/>
      <c r="J49" s="170">
        <f>H49*I49</f>
        <v>0</v>
      </c>
      <c r="K49" s="171">
        <v>2.45329</v>
      </c>
      <c r="L49" s="172">
        <f>H49*K49</f>
        <v>2.26683996</v>
      </c>
      <c r="M49" s="171"/>
      <c r="N49" s="172">
        <f>H49*M49</f>
        <v>0</v>
      </c>
      <c r="O49" s="170" t="s">
        <v>3818</v>
      </c>
    </row>
    <row r="50" spans="1:16" s="143" customFormat="1" outlineLevel="3">
      <c r="A50" s="109"/>
      <c r="B50" s="110"/>
      <c r="C50" s="110"/>
      <c r="D50" s="111" t="s">
        <v>816</v>
      </c>
      <c r="E50" s="110"/>
      <c r="F50" s="112">
        <v>0.92400000000000004</v>
      </c>
      <c r="G50" s="141"/>
      <c r="H50" s="142"/>
      <c r="I50" s="141"/>
      <c r="J50" s="174"/>
      <c r="K50" s="175"/>
      <c r="L50" s="176"/>
      <c r="M50" s="176"/>
      <c r="N50" s="176"/>
      <c r="O50" s="170" t="s">
        <v>3818</v>
      </c>
      <c r="P50" s="177"/>
    </row>
    <row r="51" spans="1:16" outlineLevel="2">
      <c r="A51" s="104">
        <v>20</v>
      </c>
      <c r="B51" s="105" t="s">
        <v>8</v>
      </c>
      <c r="C51" s="106" t="s">
        <v>96</v>
      </c>
      <c r="D51" s="107" t="s">
        <v>848</v>
      </c>
      <c r="E51" s="105" t="s">
        <v>10</v>
      </c>
      <c r="F51" s="108">
        <v>8.8000000000000007</v>
      </c>
      <c r="G51" s="138"/>
      <c r="H51" s="139">
        <f>F51*(1+G51/100)</f>
        <v>8.8000000000000007</v>
      </c>
      <c r="I51" s="138"/>
      <c r="J51" s="170">
        <f>H51*I51</f>
        <v>0</v>
      </c>
      <c r="K51" s="171">
        <v>2.7499999999999998E-3</v>
      </c>
      <c r="L51" s="172">
        <f>H51*K51</f>
        <v>2.4199999999999999E-2</v>
      </c>
      <c r="M51" s="171"/>
      <c r="N51" s="172">
        <f>H51*M51</f>
        <v>0</v>
      </c>
      <c r="O51" s="170" t="s">
        <v>3818</v>
      </c>
    </row>
    <row r="52" spans="1:16" s="143" customFormat="1" outlineLevel="3">
      <c r="A52" s="109"/>
      <c r="B52" s="110"/>
      <c r="C52" s="110"/>
      <c r="D52" s="111" t="s">
        <v>853</v>
      </c>
      <c r="E52" s="110"/>
      <c r="F52" s="112">
        <v>8.8000000000000007</v>
      </c>
      <c r="G52" s="141"/>
      <c r="H52" s="142"/>
      <c r="I52" s="141"/>
      <c r="J52" s="174"/>
      <c r="K52" s="175"/>
      <c r="L52" s="176"/>
      <c r="M52" s="176"/>
      <c r="N52" s="176"/>
      <c r="O52" s="170" t="s">
        <v>3818</v>
      </c>
      <c r="P52" s="177"/>
    </row>
    <row r="53" spans="1:16" outlineLevel="2">
      <c r="A53" s="104">
        <v>21</v>
      </c>
      <c r="B53" s="105" t="s">
        <v>8</v>
      </c>
      <c r="C53" s="106" t="s">
        <v>97</v>
      </c>
      <c r="D53" s="107" t="s">
        <v>875</v>
      </c>
      <c r="E53" s="105" t="s">
        <v>10</v>
      </c>
      <c r="F53" s="108">
        <v>8.8000000000000007</v>
      </c>
      <c r="G53" s="138"/>
      <c r="H53" s="139">
        <f>F53*(1+G53/100)</f>
        <v>8.8000000000000007</v>
      </c>
      <c r="I53" s="138"/>
      <c r="J53" s="170">
        <f>H53*I53</f>
        <v>0</v>
      </c>
      <c r="K53" s="171"/>
      <c r="L53" s="172">
        <f>H53*K53</f>
        <v>0</v>
      </c>
      <c r="M53" s="171"/>
      <c r="N53" s="172">
        <f>H53*M53</f>
        <v>0</v>
      </c>
      <c r="O53" s="170" t="s">
        <v>3818</v>
      </c>
    </row>
    <row r="54" spans="1:16" outlineLevel="2">
      <c r="A54" s="104">
        <v>22</v>
      </c>
      <c r="B54" s="105" t="s">
        <v>8</v>
      </c>
      <c r="C54" s="106" t="s">
        <v>98</v>
      </c>
      <c r="D54" s="107" t="s">
        <v>926</v>
      </c>
      <c r="E54" s="105" t="s">
        <v>4</v>
      </c>
      <c r="F54" s="108">
        <v>4.2768E-2</v>
      </c>
      <c r="G54" s="138"/>
      <c r="H54" s="139">
        <f>F54*(1+G54/100)</f>
        <v>4.2768E-2</v>
      </c>
      <c r="I54" s="138"/>
      <c r="J54" s="170">
        <f>H54*I54</f>
        <v>0</v>
      </c>
      <c r="K54" s="171">
        <v>1.06277</v>
      </c>
      <c r="L54" s="172">
        <f>H54*K54</f>
        <v>4.5452547359999998E-2</v>
      </c>
      <c r="M54" s="171"/>
      <c r="N54" s="172">
        <f>H54*M54</f>
        <v>0</v>
      </c>
      <c r="O54" s="170" t="s">
        <v>3818</v>
      </c>
    </row>
    <row r="55" spans="1:16" s="143" customFormat="1" ht="22.5" outlineLevel="3">
      <c r="A55" s="109"/>
      <c r="B55" s="110"/>
      <c r="C55" s="110"/>
      <c r="D55" s="111" t="s">
        <v>1068</v>
      </c>
      <c r="E55" s="110"/>
      <c r="F55" s="112">
        <v>4.2768E-2</v>
      </c>
      <c r="G55" s="141"/>
      <c r="H55" s="142"/>
      <c r="I55" s="141"/>
      <c r="J55" s="174"/>
      <c r="K55" s="175"/>
      <c r="L55" s="176"/>
      <c r="M55" s="176"/>
      <c r="N55" s="176"/>
      <c r="O55" s="178" t="s">
        <v>2</v>
      </c>
      <c r="P55" s="177"/>
    </row>
    <row r="56" spans="1:16" s="146" customFormat="1" ht="12.75" customHeight="1" outlineLevel="2">
      <c r="A56" s="113"/>
      <c r="B56" s="114"/>
      <c r="C56" s="114"/>
      <c r="D56" s="115"/>
      <c r="E56" s="114"/>
      <c r="F56" s="116"/>
      <c r="G56" s="144"/>
      <c r="H56" s="145"/>
      <c r="I56" s="144"/>
      <c r="J56" s="179"/>
      <c r="K56" s="180"/>
      <c r="L56" s="181"/>
      <c r="M56" s="181"/>
      <c r="N56" s="181"/>
      <c r="O56" s="182" t="s">
        <v>2</v>
      </c>
      <c r="P56" s="183"/>
    </row>
    <row r="57" spans="1:16" s="137" customFormat="1" ht="16.5" customHeight="1" outlineLevel="1">
      <c r="A57" s="100"/>
      <c r="B57" s="101"/>
      <c r="C57" s="102"/>
      <c r="D57" s="102" t="s">
        <v>543</v>
      </c>
      <c r="E57" s="101"/>
      <c r="F57" s="103"/>
      <c r="G57" s="135"/>
      <c r="H57" s="136"/>
      <c r="I57" s="135"/>
      <c r="J57" s="165">
        <f>SUBTOTAL(9,J58:J83)</f>
        <v>0</v>
      </c>
      <c r="K57" s="166"/>
      <c r="L57" s="167">
        <f>SUBTOTAL(9,L58:L83)</f>
        <v>18.149656125</v>
      </c>
      <c r="M57" s="168"/>
      <c r="N57" s="167">
        <f>SUBTOTAL(9,N58:N83)</f>
        <v>0</v>
      </c>
      <c r="O57" s="163" t="s">
        <v>2</v>
      </c>
      <c r="P57" s="169"/>
    </row>
    <row r="58" spans="1:16" ht="22.5" outlineLevel="2">
      <c r="A58" s="104">
        <v>23</v>
      </c>
      <c r="B58" s="105" t="s">
        <v>8</v>
      </c>
      <c r="C58" s="106" t="s">
        <v>373</v>
      </c>
      <c r="D58" s="107" t="s">
        <v>1238</v>
      </c>
      <c r="E58" s="105" t="s">
        <v>11</v>
      </c>
      <c r="F58" s="108">
        <v>9.3557750000000013</v>
      </c>
      <c r="G58" s="138">
        <v>0</v>
      </c>
      <c r="H58" s="139">
        <f>F58*(1+G58/100)</f>
        <v>9.3557750000000013</v>
      </c>
      <c r="I58" s="138"/>
      <c r="J58" s="170">
        <f>H58*I58</f>
        <v>0</v>
      </c>
      <c r="K58" s="171">
        <v>0.65</v>
      </c>
      <c r="L58" s="172">
        <f>H58*K58</f>
        <v>6.081253750000001</v>
      </c>
      <c r="M58" s="171"/>
      <c r="N58" s="172">
        <f>H58*M58</f>
        <v>0</v>
      </c>
      <c r="O58" s="170" t="s">
        <v>3818</v>
      </c>
    </row>
    <row r="59" spans="1:16" s="143" customFormat="1" ht="45" outlineLevel="3">
      <c r="A59" s="109"/>
      <c r="B59" s="110"/>
      <c r="C59" s="110"/>
      <c r="D59" s="111" t="s">
        <v>1397</v>
      </c>
      <c r="E59" s="110"/>
      <c r="F59" s="112">
        <v>6.7039000000000009</v>
      </c>
      <c r="G59" s="141"/>
      <c r="H59" s="142"/>
      <c r="I59" s="141"/>
      <c r="J59" s="174"/>
      <c r="K59" s="175"/>
      <c r="L59" s="176"/>
      <c r="M59" s="176"/>
      <c r="N59" s="176"/>
      <c r="O59" s="170" t="s">
        <v>3818</v>
      </c>
      <c r="P59" s="177"/>
    </row>
    <row r="60" spans="1:16" s="143" customFormat="1" ht="22.5" outlineLevel="3">
      <c r="A60" s="109"/>
      <c r="B60" s="110"/>
      <c r="C60" s="110"/>
      <c r="D60" s="111" t="s">
        <v>1079</v>
      </c>
      <c r="E60" s="110"/>
      <c r="F60" s="112">
        <v>2.651875</v>
      </c>
      <c r="G60" s="141"/>
      <c r="H60" s="142"/>
      <c r="I60" s="141"/>
      <c r="J60" s="174"/>
      <c r="K60" s="175"/>
      <c r="L60" s="176"/>
      <c r="M60" s="176"/>
      <c r="N60" s="176"/>
      <c r="O60" s="170" t="s">
        <v>3818</v>
      </c>
      <c r="P60" s="177"/>
    </row>
    <row r="61" spans="1:16" outlineLevel="2">
      <c r="A61" s="104">
        <v>24</v>
      </c>
      <c r="B61" s="105" t="s">
        <v>8</v>
      </c>
      <c r="C61" s="106" t="s">
        <v>100</v>
      </c>
      <c r="D61" s="107" t="s">
        <v>1076</v>
      </c>
      <c r="E61" s="105" t="s">
        <v>4</v>
      </c>
      <c r="F61" s="108">
        <v>0.46696000000000004</v>
      </c>
      <c r="G61" s="138">
        <v>0</v>
      </c>
      <c r="H61" s="139">
        <f>F61*(1+G61/100)</f>
        <v>0.46696000000000004</v>
      </c>
      <c r="I61" s="138"/>
      <c r="J61" s="170">
        <f>H61*I61</f>
        <v>0</v>
      </c>
      <c r="K61" s="171">
        <v>1.0900000000000001</v>
      </c>
      <c r="L61" s="172">
        <f>H61*K61</f>
        <v>0.50898640000000006</v>
      </c>
      <c r="M61" s="171"/>
      <c r="N61" s="172">
        <f>H61*M61</f>
        <v>0</v>
      </c>
      <c r="O61" s="170" t="s">
        <v>3818</v>
      </c>
    </row>
    <row r="62" spans="1:16" s="143" customFormat="1" ht="33.75" outlineLevel="3">
      <c r="A62" s="109"/>
      <c r="B62" s="110"/>
      <c r="C62" s="110"/>
      <c r="D62" s="111" t="s">
        <v>1385</v>
      </c>
      <c r="E62" s="110"/>
      <c r="F62" s="112">
        <v>0.46696000000000004</v>
      </c>
      <c r="G62" s="141"/>
      <c r="H62" s="142"/>
      <c r="I62" s="141"/>
      <c r="J62" s="174"/>
      <c r="K62" s="175"/>
      <c r="L62" s="176"/>
      <c r="M62" s="176"/>
      <c r="N62" s="176"/>
      <c r="O62" s="170" t="s">
        <v>3818</v>
      </c>
      <c r="P62" s="177"/>
    </row>
    <row r="63" spans="1:16" outlineLevel="2">
      <c r="A63" s="104">
        <v>25</v>
      </c>
      <c r="B63" s="105" t="s">
        <v>8</v>
      </c>
      <c r="C63" s="106" t="s">
        <v>101</v>
      </c>
      <c r="D63" s="107" t="s">
        <v>1111</v>
      </c>
      <c r="E63" s="105" t="s">
        <v>4</v>
      </c>
      <c r="F63" s="108">
        <v>0.77717999999999998</v>
      </c>
      <c r="G63" s="138">
        <v>0</v>
      </c>
      <c r="H63" s="139">
        <f>F63*(1+G63/100)</f>
        <v>0.77717999999999998</v>
      </c>
      <c r="I63" s="138"/>
      <c r="J63" s="170">
        <f>H63*I63</f>
        <v>0</v>
      </c>
      <c r="K63" s="171">
        <v>1.0900000000000001</v>
      </c>
      <c r="L63" s="172">
        <f>H63*K63</f>
        <v>0.84712620000000005</v>
      </c>
      <c r="M63" s="171"/>
      <c r="N63" s="172">
        <f>H63*M63</f>
        <v>0</v>
      </c>
      <c r="O63" s="170" t="s">
        <v>3818</v>
      </c>
    </row>
    <row r="64" spans="1:16" s="143" customFormat="1" ht="33.75" outlineLevel="3">
      <c r="A64" s="109"/>
      <c r="B64" s="110"/>
      <c r="C64" s="110"/>
      <c r="D64" s="111" t="s">
        <v>1388</v>
      </c>
      <c r="E64" s="110"/>
      <c r="F64" s="112">
        <v>0.59468999999999994</v>
      </c>
      <c r="G64" s="141"/>
      <c r="H64" s="142"/>
      <c r="I64" s="141"/>
      <c r="J64" s="174"/>
      <c r="K64" s="175"/>
      <c r="L64" s="176"/>
      <c r="M64" s="176"/>
      <c r="N64" s="176"/>
      <c r="O64" s="170" t="s">
        <v>3818</v>
      </c>
      <c r="P64" s="177"/>
    </row>
    <row r="65" spans="1:16" s="143" customFormat="1" outlineLevel="3">
      <c r="A65" s="109"/>
      <c r="B65" s="110"/>
      <c r="C65" s="110"/>
      <c r="D65" s="111" t="s">
        <v>897</v>
      </c>
      <c r="E65" s="110"/>
      <c r="F65" s="112">
        <v>0.18249000000000004</v>
      </c>
      <c r="G65" s="141"/>
      <c r="H65" s="142"/>
      <c r="I65" s="141"/>
      <c r="J65" s="174"/>
      <c r="K65" s="175"/>
      <c r="L65" s="176"/>
      <c r="M65" s="176"/>
      <c r="N65" s="176"/>
      <c r="O65" s="170" t="s">
        <v>3818</v>
      </c>
      <c r="P65" s="177"/>
    </row>
    <row r="66" spans="1:16" ht="22.5" outlineLevel="2">
      <c r="A66" s="104">
        <v>26</v>
      </c>
      <c r="B66" s="105" t="s">
        <v>8</v>
      </c>
      <c r="C66" s="106" t="s">
        <v>377</v>
      </c>
      <c r="D66" s="107" t="s">
        <v>1386</v>
      </c>
      <c r="E66" s="105" t="s">
        <v>11</v>
      </c>
      <c r="F66" s="108">
        <v>2.17875</v>
      </c>
      <c r="G66" s="138"/>
      <c r="H66" s="139">
        <f>F66*(1+G66/100)</f>
        <v>2.17875</v>
      </c>
      <c r="I66" s="138"/>
      <c r="J66" s="170">
        <f>H66*I66</f>
        <v>0</v>
      </c>
      <c r="K66" s="171">
        <v>1.8</v>
      </c>
      <c r="L66" s="172">
        <f>H66*K66</f>
        <v>3.9217499999999998</v>
      </c>
      <c r="M66" s="171"/>
      <c r="N66" s="172">
        <f>H66*M66</f>
        <v>0</v>
      </c>
      <c r="O66" s="184" t="s">
        <v>1651</v>
      </c>
    </row>
    <row r="67" spans="1:16" s="143" customFormat="1" ht="33.75" outlineLevel="3">
      <c r="A67" s="109"/>
      <c r="B67" s="110"/>
      <c r="C67" s="110"/>
      <c r="D67" s="111" t="s">
        <v>1396</v>
      </c>
      <c r="E67" s="110"/>
      <c r="F67" s="112">
        <v>0.74925000000000008</v>
      </c>
      <c r="G67" s="141"/>
      <c r="H67" s="142"/>
      <c r="I67" s="141"/>
      <c r="J67" s="174"/>
      <c r="K67" s="175"/>
      <c r="L67" s="176"/>
      <c r="M67" s="176"/>
      <c r="N67" s="176"/>
      <c r="O67" s="170" t="s">
        <v>3818</v>
      </c>
      <c r="P67" s="177"/>
    </row>
    <row r="68" spans="1:16" s="143" customFormat="1" ht="33.75" outlineLevel="3">
      <c r="A68" s="109"/>
      <c r="B68" s="110"/>
      <c r="C68" s="110"/>
      <c r="D68" s="111" t="s">
        <v>1399</v>
      </c>
      <c r="E68" s="110"/>
      <c r="F68" s="112">
        <v>1.1984999999999999</v>
      </c>
      <c r="G68" s="141"/>
      <c r="H68" s="142"/>
      <c r="I68" s="141"/>
      <c r="J68" s="174"/>
      <c r="K68" s="175"/>
      <c r="L68" s="176"/>
      <c r="M68" s="176"/>
      <c r="N68" s="176"/>
      <c r="O68" s="170" t="s">
        <v>3818</v>
      </c>
      <c r="P68" s="177"/>
    </row>
    <row r="69" spans="1:16" s="143" customFormat="1" outlineLevel="3">
      <c r="A69" s="109"/>
      <c r="B69" s="110"/>
      <c r="C69" s="110"/>
      <c r="D69" s="111" t="s">
        <v>890</v>
      </c>
      <c r="E69" s="110"/>
      <c r="F69" s="112">
        <v>0.23100000000000001</v>
      </c>
      <c r="G69" s="141"/>
      <c r="H69" s="142"/>
      <c r="I69" s="141"/>
      <c r="J69" s="174"/>
      <c r="K69" s="175"/>
      <c r="L69" s="176"/>
      <c r="M69" s="176"/>
      <c r="N69" s="176"/>
      <c r="O69" s="170" t="s">
        <v>3818</v>
      </c>
      <c r="P69" s="177"/>
    </row>
    <row r="70" spans="1:16" outlineLevel="2">
      <c r="A70" s="104">
        <v>27</v>
      </c>
      <c r="B70" s="105" t="s">
        <v>8</v>
      </c>
      <c r="C70" s="106" t="s">
        <v>106</v>
      </c>
      <c r="D70" s="107" t="s">
        <v>1116</v>
      </c>
      <c r="E70" s="105" t="s">
        <v>10</v>
      </c>
      <c r="F70" s="108">
        <v>10.1325</v>
      </c>
      <c r="G70" s="138">
        <v>0</v>
      </c>
      <c r="H70" s="139">
        <f>F70*(1+G70/100)</f>
        <v>10.1325</v>
      </c>
      <c r="I70" s="138"/>
      <c r="J70" s="170">
        <f>H70*I70</f>
        <v>0</v>
      </c>
      <c r="K70" s="171">
        <v>6.9169999999999995E-2</v>
      </c>
      <c r="L70" s="172">
        <f>H70*K70</f>
        <v>0.70086502499999992</v>
      </c>
      <c r="M70" s="171"/>
      <c r="N70" s="172">
        <f>H70*M70</f>
        <v>0</v>
      </c>
      <c r="O70" s="170" t="s">
        <v>3818</v>
      </c>
    </row>
    <row r="71" spans="1:16" s="143" customFormat="1" outlineLevel="3">
      <c r="A71" s="109"/>
      <c r="B71" s="110"/>
      <c r="C71" s="110"/>
      <c r="D71" s="111" t="s">
        <v>665</v>
      </c>
      <c r="E71" s="110"/>
      <c r="F71" s="112">
        <v>10.1325</v>
      </c>
      <c r="G71" s="141"/>
      <c r="H71" s="142"/>
      <c r="I71" s="141"/>
      <c r="J71" s="174"/>
      <c r="K71" s="175"/>
      <c r="L71" s="176"/>
      <c r="M71" s="176"/>
      <c r="N71" s="176"/>
      <c r="O71" s="170" t="s">
        <v>3818</v>
      </c>
      <c r="P71" s="177"/>
    </row>
    <row r="72" spans="1:16" outlineLevel="2">
      <c r="A72" s="104">
        <v>28</v>
      </c>
      <c r="B72" s="105" t="s">
        <v>8</v>
      </c>
      <c r="C72" s="106" t="s">
        <v>107</v>
      </c>
      <c r="D72" s="107" t="s">
        <v>1117</v>
      </c>
      <c r="E72" s="105" t="s">
        <v>10</v>
      </c>
      <c r="F72" s="108">
        <v>53.410999999999994</v>
      </c>
      <c r="G72" s="138">
        <v>0</v>
      </c>
      <c r="H72" s="139">
        <f>F72*(1+G72/100)</f>
        <v>53.410999999999994</v>
      </c>
      <c r="I72" s="138"/>
      <c r="J72" s="170">
        <f>H72*I72</f>
        <v>0</v>
      </c>
      <c r="K72" s="171">
        <v>0.10324999999999999</v>
      </c>
      <c r="L72" s="172">
        <f>H72*K72</f>
        <v>5.5146857499999991</v>
      </c>
      <c r="M72" s="171"/>
      <c r="N72" s="172">
        <f>H72*M72</f>
        <v>0</v>
      </c>
      <c r="O72" s="170" t="s">
        <v>3818</v>
      </c>
    </row>
    <row r="73" spans="1:16" s="143" customFormat="1" ht="22.5" outlineLevel="3">
      <c r="A73" s="109"/>
      <c r="B73" s="110"/>
      <c r="C73" s="110"/>
      <c r="D73" s="111" t="s">
        <v>764</v>
      </c>
      <c r="E73" s="110"/>
      <c r="F73" s="112">
        <v>39.874999999999993</v>
      </c>
      <c r="G73" s="141"/>
      <c r="H73" s="142"/>
      <c r="I73" s="141"/>
      <c r="J73" s="174"/>
      <c r="K73" s="175"/>
      <c r="L73" s="176"/>
      <c r="M73" s="176"/>
      <c r="N73" s="176"/>
      <c r="O73" s="170" t="s">
        <v>3818</v>
      </c>
      <c r="P73" s="177"/>
    </row>
    <row r="74" spans="1:16" s="143" customFormat="1" outlineLevel="3">
      <c r="A74" s="109"/>
      <c r="B74" s="110"/>
      <c r="C74" s="110"/>
      <c r="D74" s="111" t="s">
        <v>552</v>
      </c>
      <c r="E74" s="110"/>
      <c r="F74" s="112">
        <v>13.536</v>
      </c>
      <c r="G74" s="141"/>
      <c r="H74" s="142"/>
      <c r="I74" s="141"/>
      <c r="J74" s="174"/>
      <c r="K74" s="175"/>
      <c r="L74" s="176"/>
      <c r="M74" s="176"/>
      <c r="N74" s="176"/>
      <c r="O74" s="170" t="s">
        <v>3818</v>
      </c>
      <c r="P74" s="177"/>
    </row>
    <row r="75" spans="1:16" ht="22.5" outlineLevel="2">
      <c r="A75" s="104">
        <v>29</v>
      </c>
      <c r="B75" s="105" t="s">
        <v>8</v>
      </c>
      <c r="C75" s="106" t="s">
        <v>104</v>
      </c>
      <c r="D75" s="107" t="s">
        <v>1255</v>
      </c>
      <c r="E75" s="105" t="s">
        <v>10</v>
      </c>
      <c r="F75" s="108">
        <v>4.2</v>
      </c>
      <c r="G75" s="138">
        <v>0</v>
      </c>
      <c r="H75" s="139">
        <f>F75*(1+G75/100)</f>
        <v>4.2</v>
      </c>
      <c r="I75" s="138"/>
      <c r="J75" s="170">
        <f>H75*I75</f>
        <v>0</v>
      </c>
      <c r="K75" s="171">
        <v>7.2969999999999993E-2</v>
      </c>
      <c r="L75" s="172">
        <f>H75*K75</f>
        <v>0.30647399999999997</v>
      </c>
      <c r="M75" s="171"/>
      <c r="N75" s="172">
        <f>H75*M75</f>
        <v>0</v>
      </c>
      <c r="O75" s="170" t="s">
        <v>3818</v>
      </c>
    </row>
    <row r="76" spans="1:16" s="143" customFormat="1" outlineLevel="3">
      <c r="A76" s="109"/>
      <c r="B76" s="110"/>
      <c r="C76" s="110"/>
      <c r="D76" s="111" t="s">
        <v>638</v>
      </c>
      <c r="E76" s="110"/>
      <c r="F76" s="112">
        <v>4.2</v>
      </c>
      <c r="G76" s="141"/>
      <c r="H76" s="142"/>
      <c r="I76" s="141"/>
      <c r="J76" s="174"/>
      <c r="K76" s="175"/>
      <c r="L76" s="176"/>
      <c r="M76" s="176"/>
      <c r="N76" s="176"/>
      <c r="O76" s="170" t="s">
        <v>3818</v>
      </c>
      <c r="P76" s="177"/>
    </row>
    <row r="77" spans="1:16" ht="22.5" outlineLevel="2">
      <c r="A77" s="104">
        <v>30</v>
      </c>
      <c r="B77" s="105" t="s">
        <v>8</v>
      </c>
      <c r="C77" s="106" t="s">
        <v>105</v>
      </c>
      <c r="D77" s="107" t="s">
        <v>1254</v>
      </c>
      <c r="E77" s="105" t="s">
        <v>10</v>
      </c>
      <c r="F77" s="108">
        <v>0.4</v>
      </c>
      <c r="G77" s="138">
        <v>0</v>
      </c>
      <c r="H77" s="139">
        <f>F77*(1+G77/100)</f>
        <v>0.4</v>
      </c>
      <c r="I77" s="138"/>
      <c r="J77" s="170">
        <f>H77*I77</f>
        <v>0</v>
      </c>
      <c r="K77" s="171">
        <v>0.11085</v>
      </c>
      <c r="L77" s="172">
        <f>H77*K77</f>
        <v>4.4340000000000004E-2</v>
      </c>
      <c r="M77" s="171"/>
      <c r="N77" s="172">
        <f>H77*M77</f>
        <v>0</v>
      </c>
      <c r="O77" s="170" t="s">
        <v>3818</v>
      </c>
    </row>
    <row r="78" spans="1:16" s="143" customFormat="1" outlineLevel="3">
      <c r="A78" s="109"/>
      <c r="B78" s="110"/>
      <c r="C78" s="110"/>
      <c r="D78" s="111" t="s">
        <v>575</v>
      </c>
      <c r="E78" s="110"/>
      <c r="F78" s="112">
        <v>0.4</v>
      </c>
      <c r="G78" s="141"/>
      <c r="H78" s="142"/>
      <c r="I78" s="141"/>
      <c r="J78" s="174"/>
      <c r="K78" s="175"/>
      <c r="L78" s="176"/>
      <c r="M78" s="176"/>
      <c r="N78" s="176"/>
      <c r="O78" s="170" t="s">
        <v>3818</v>
      </c>
      <c r="P78" s="177"/>
    </row>
    <row r="79" spans="1:16" ht="22.5" outlineLevel="2">
      <c r="A79" s="104">
        <v>31</v>
      </c>
      <c r="B79" s="105" t="s">
        <v>8</v>
      </c>
      <c r="C79" s="106" t="s">
        <v>108</v>
      </c>
      <c r="D79" s="107" t="s">
        <v>1205</v>
      </c>
      <c r="E79" s="105" t="s">
        <v>10</v>
      </c>
      <c r="F79" s="108">
        <v>3.5</v>
      </c>
      <c r="G79" s="138"/>
      <c r="H79" s="139">
        <f>F79*(1+G79/100)</f>
        <v>3.5</v>
      </c>
      <c r="I79" s="138"/>
      <c r="J79" s="170">
        <f>H79*I79</f>
        <v>0</v>
      </c>
      <c r="K79" s="171">
        <v>6.4049999999999996E-2</v>
      </c>
      <c r="L79" s="172">
        <f>H79*K79</f>
        <v>0.22417499999999999</v>
      </c>
      <c r="M79" s="171"/>
      <c r="N79" s="172">
        <f>H79*M79</f>
        <v>0</v>
      </c>
      <c r="O79" s="170" t="s">
        <v>3818</v>
      </c>
    </row>
    <row r="80" spans="1:16" s="143" customFormat="1" outlineLevel="3">
      <c r="A80" s="109"/>
      <c r="B80" s="110"/>
      <c r="C80" s="110"/>
      <c r="D80" s="111" t="s">
        <v>907</v>
      </c>
      <c r="E80" s="110"/>
      <c r="F80" s="112">
        <v>3.5</v>
      </c>
      <c r="G80" s="141"/>
      <c r="H80" s="142"/>
      <c r="I80" s="141"/>
      <c r="J80" s="174"/>
      <c r="K80" s="175"/>
      <c r="L80" s="176"/>
      <c r="M80" s="176"/>
      <c r="N80" s="176"/>
      <c r="O80" s="170" t="s">
        <v>3818</v>
      </c>
      <c r="P80" s="177"/>
    </row>
    <row r="81" spans="1:16" ht="22.5" outlineLevel="2">
      <c r="A81" s="104">
        <v>32</v>
      </c>
      <c r="B81" s="105" t="s">
        <v>8</v>
      </c>
      <c r="C81" s="106" t="s">
        <v>378</v>
      </c>
      <c r="D81" s="107" t="s">
        <v>1361</v>
      </c>
      <c r="E81" s="105" t="s">
        <v>18</v>
      </c>
      <c r="F81" s="108">
        <v>1</v>
      </c>
      <c r="G81" s="138">
        <v>0</v>
      </c>
      <c r="H81" s="139">
        <f>F81*(1+G81/100)</f>
        <v>1</v>
      </c>
      <c r="I81" s="138"/>
      <c r="J81" s="170">
        <f>H81*I81</f>
        <v>0</v>
      </c>
      <c r="K81" s="171"/>
      <c r="L81" s="172">
        <f>H81*K81</f>
        <v>0</v>
      </c>
      <c r="M81" s="171"/>
      <c r="N81" s="172">
        <f>H81*M81</f>
        <v>0</v>
      </c>
      <c r="O81" s="184" t="s">
        <v>1651</v>
      </c>
    </row>
    <row r="82" spans="1:16" s="143" customFormat="1" outlineLevel="3">
      <c r="A82" s="109"/>
      <c r="B82" s="110"/>
      <c r="C82" s="110"/>
      <c r="D82" s="111" t="s">
        <v>465</v>
      </c>
      <c r="E82" s="110"/>
      <c r="F82" s="112">
        <v>1</v>
      </c>
      <c r="G82" s="141"/>
      <c r="H82" s="142"/>
      <c r="I82" s="141"/>
      <c r="J82" s="174"/>
      <c r="K82" s="175"/>
      <c r="L82" s="176"/>
      <c r="M82" s="176"/>
      <c r="N82" s="176"/>
      <c r="O82" s="178" t="s">
        <v>2</v>
      </c>
      <c r="P82" s="177"/>
    </row>
    <row r="83" spans="1:16" s="146" customFormat="1" ht="12.75" customHeight="1" outlineLevel="2">
      <c r="A83" s="113"/>
      <c r="B83" s="114"/>
      <c r="C83" s="114"/>
      <c r="D83" s="115"/>
      <c r="E83" s="114"/>
      <c r="F83" s="116"/>
      <c r="G83" s="144"/>
      <c r="H83" s="145"/>
      <c r="I83" s="144"/>
      <c r="J83" s="179"/>
      <c r="K83" s="180"/>
      <c r="L83" s="181"/>
      <c r="M83" s="181"/>
      <c r="N83" s="181"/>
      <c r="O83" s="182" t="s">
        <v>2</v>
      </c>
      <c r="P83" s="183"/>
    </row>
    <row r="84" spans="1:16" s="137" customFormat="1" ht="16.5" customHeight="1" outlineLevel="1">
      <c r="A84" s="100"/>
      <c r="B84" s="101"/>
      <c r="C84" s="102"/>
      <c r="D84" s="102" t="s">
        <v>555</v>
      </c>
      <c r="E84" s="101"/>
      <c r="F84" s="103"/>
      <c r="G84" s="135"/>
      <c r="H84" s="136"/>
      <c r="I84" s="135"/>
      <c r="J84" s="165">
        <f>SUBTOTAL(9,J85:J89)</f>
        <v>0</v>
      </c>
      <c r="K84" s="166"/>
      <c r="L84" s="167">
        <f>SUBTOTAL(9,L85:L89)</f>
        <v>22.652633039999998</v>
      </c>
      <c r="M84" s="168"/>
      <c r="N84" s="167">
        <f>SUBTOTAL(9,N85:N89)</f>
        <v>0</v>
      </c>
      <c r="O84" s="163" t="s">
        <v>2</v>
      </c>
      <c r="P84" s="169"/>
    </row>
    <row r="85" spans="1:16" ht="22.5" outlineLevel="2">
      <c r="A85" s="104">
        <v>33</v>
      </c>
      <c r="B85" s="105" t="s">
        <v>8</v>
      </c>
      <c r="C85" s="106" t="s">
        <v>382</v>
      </c>
      <c r="D85" s="107" t="s">
        <v>1231</v>
      </c>
      <c r="E85" s="105" t="s">
        <v>10</v>
      </c>
      <c r="F85" s="108">
        <v>5</v>
      </c>
      <c r="G85" s="138">
        <v>0</v>
      </c>
      <c r="H85" s="139">
        <f>F85*(1+G85/100)</f>
        <v>5</v>
      </c>
      <c r="I85" s="138"/>
      <c r="J85" s="170">
        <f>H85*I85</f>
        <v>0</v>
      </c>
      <c r="K85" s="171">
        <v>1.0829999999999999E-2</v>
      </c>
      <c r="L85" s="172">
        <f>H85*K85</f>
        <v>5.4149999999999997E-2</v>
      </c>
      <c r="M85" s="171"/>
      <c r="N85" s="172">
        <f>H85*M85</f>
        <v>0</v>
      </c>
      <c r="O85" s="170" t="s">
        <v>3818</v>
      </c>
    </row>
    <row r="86" spans="1:16" s="143" customFormat="1" outlineLevel="3">
      <c r="A86" s="109"/>
      <c r="B86" s="110"/>
      <c r="C86" s="110"/>
      <c r="D86" s="111" t="s">
        <v>787</v>
      </c>
      <c r="E86" s="110"/>
      <c r="F86" s="112">
        <v>5</v>
      </c>
      <c r="G86" s="141"/>
      <c r="H86" s="142"/>
      <c r="I86" s="141"/>
      <c r="J86" s="174"/>
      <c r="K86" s="175"/>
      <c r="L86" s="176"/>
      <c r="M86" s="176"/>
      <c r="N86" s="176"/>
      <c r="O86" s="170" t="s">
        <v>3818</v>
      </c>
      <c r="P86" s="177"/>
    </row>
    <row r="87" spans="1:16" outlineLevel="2">
      <c r="A87" s="104">
        <v>34</v>
      </c>
      <c r="B87" s="105" t="s">
        <v>8</v>
      </c>
      <c r="C87" s="106" t="s">
        <v>383</v>
      </c>
      <c r="D87" s="107" t="s">
        <v>1002</v>
      </c>
      <c r="E87" s="105" t="s">
        <v>11</v>
      </c>
      <c r="F87" s="108">
        <v>11.951999999999998</v>
      </c>
      <c r="G87" s="138">
        <v>0</v>
      </c>
      <c r="H87" s="139">
        <f>F87*(1+G87/100)</f>
        <v>11.951999999999998</v>
      </c>
      <c r="I87" s="138"/>
      <c r="J87" s="170">
        <f>H87*I87</f>
        <v>0</v>
      </c>
      <c r="K87" s="171">
        <v>1.8907700000000001</v>
      </c>
      <c r="L87" s="172">
        <f>H87*K87</f>
        <v>22.598483039999998</v>
      </c>
      <c r="M87" s="171"/>
      <c r="N87" s="172">
        <f>H87*M87</f>
        <v>0</v>
      </c>
      <c r="O87" s="170" t="s">
        <v>3818</v>
      </c>
    </row>
    <row r="88" spans="1:16" s="143" customFormat="1" ht="45" outlineLevel="3">
      <c r="A88" s="109"/>
      <c r="B88" s="110"/>
      <c r="C88" s="110"/>
      <c r="D88" s="111" t="s">
        <v>1426</v>
      </c>
      <c r="E88" s="110"/>
      <c r="F88" s="112">
        <v>11.951999999999998</v>
      </c>
      <c r="G88" s="141"/>
      <c r="H88" s="142"/>
      <c r="I88" s="141"/>
      <c r="J88" s="174"/>
      <c r="K88" s="175"/>
      <c r="L88" s="176"/>
      <c r="M88" s="176"/>
      <c r="N88" s="176"/>
      <c r="O88" s="178" t="s">
        <v>2</v>
      </c>
      <c r="P88" s="177"/>
    </row>
    <row r="89" spans="1:16" s="146" customFormat="1" ht="12.75" customHeight="1" outlineLevel="2">
      <c r="A89" s="113"/>
      <c r="B89" s="114"/>
      <c r="C89" s="114"/>
      <c r="D89" s="115"/>
      <c r="E89" s="114"/>
      <c r="F89" s="116"/>
      <c r="G89" s="144"/>
      <c r="H89" s="145"/>
      <c r="I89" s="144"/>
      <c r="J89" s="179"/>
      <c r="K89" s="180"/>
      <c r="L89" s="181"/>
      <c r="M89" s="181"/>
      <c r="N89" s="181"/>
      <c r="O89" s="182" t="s">
        <v>2</v>
      </c>
      <c r="P89" s="183"/>
    </row>
    <row r="90" spans="1:16" s="137" customFormat="1" ht="16.5" customHeight="1" outlineLevel="1">
      <c r="A90" s="100"/>
      <c r="B90" s="101"/>
      <c r="C90" s="102"/>
      <c r="D90" s="102" t="s">
        <v>524</v>
      </c>
      <c r="E90" s="101"/>
      <c r="F90" s="103"/>
      <c r="G90" s="135"/>
      <c r="H90" s="136"/>
      <c r="I90" s="135"/>
      <c r="J90" s="165">
        <f>SUBTOTAL(9,J91:J155)</f>
        <v>0</v>
      </c>
      <c r="K90" s="166"/>
      <c r="L90" s="167">
        <f>SUBTOTAL(9,L91:L155)</f>
        <v>52.301372685000011</v>
      </c>
      <c r="M90" s="168"/>
      <c r="N90" s="167">
        <f>SUBTOTAL(9,N91:N155)</f>
        <v>0</v>
      </c>
      <c r="O90" s="163" t="s">
        <v>2</v>
      </c>
      <c r="P90" s="169"/>
    </row>
    <row r="91" spans="1:16" outlineLevel="2">
      <c r="A91" s="104">
        <v>35</v>
      </c>
      <c r="B91" s="105" t="s">
        <v>8</v>
      </c>
      <c r="C91" s="106" t="s">
        <v>122</v>
      </c>
      <c r="D91" s="107" t="s">
        <v>983</v>
      </c>
      <c r="E91" s="105" t="s">
        <v>10</v>
      </c>
      <c r="F91" s="108">
        <v>24.85</v>
      </c>
      <c r="G91" s="138">
        <v>0</v>
      </c>
      <c r="H91" s="139">
        <f>F91*(1+G91/100)</f>
        <v>24.85</v>
      </c>
      <c r="I91" s="138"/>
      <c r="J91" s="170">
        <f>H91*I91</f>
        <v>0</v>
      </c>
      <c r="K91" s="171">
        <v>7.3499999999999998E-3</v>
      </c>
      <c r="L91" s="172">
        <f>H91*K91</f>
        <v>0.18264750000000002</v>
      </c>
      <c r="M91" s="171"/>
      <c r="N91" s="172">
        <f>H91*M91</f>
        <v>0</v>
      </c>
      <c r="O91" s="170" t="s">
        <v>3818</v>
      </c>
    </row>
    <row r="92" spans="1:16" s="143" customFormat="1" ht="33.75" outlineLevel="3">
      <c r="A92" s="109"/>
      <c r="B92" s="110"/>
      <c r="C92" s="110"/>
      <c r="D92" s="111" t="s">
        <v>1390</v>
      </c>
      <c r="E92" s="110"/>
      <c r="F92" s="112">
        <v>24.85</v>
      </c>
      <c r="G92" s="141"/>
      <c r="H92" s="142"/>
      <c r="I92" s="141"/>
      <c r="J92" s="174"/>
      <c r="K92" s="175"/>
      <c r="L92" s="176"/>
      <c r="M92" s="176"/>
      <c r="N92" s="176"/>
      <c r="O92" s="170" t="s">
        <v>3818</v>
      </c>
      <c r="P92" s="177"/>
    </row>
    <row r="93" spans="1:16" outlineLevel="2">
      <c r="A93" s="104">
        <v>36</v>
      </c>
      <c r="B93" s="105" t="s">
        <v>8</v>
      </c>
      <c r="C93" s="106" t="s">
        <v>125</v>
      </c>
      <c r="D93" s="107" t="s">
        <v>1060</v>
      </c>
      <c r="E93" s="105" t="s">
        <v>10</v>
      </c>
      <c r="F93" s="108">
        <v>278.5</v>
      </c>
      <c r="G93" s="138">
        <v>0</v>
      </c>
      <c r="H93" s="139">
        <f>F93*(1+G93/100)</f>
        <v>278.5</v>
      </c>
      <c r="I93" s="138"/>
      <c r="J93" s="170">
        <f>H93*I93</f>
        <v>0</v>
      </c>
      <c r="K93" s="171">
        <v>5.1000000000000004E-3</v>
      </c>
      <c r="L93" s="172">
        <f>H93*K93</f>
        <v>1.42035</v>
      </c>
      <c r="M93" s="171"/>
      <c r="N93" s="172">
        <f>H93*M93</f>
        <v>0</v>
      </c>
      <c r="O93" s="170" t="s">
        <v>3818</v>
      </c>
    </row>
    <row r="94" spans="1:16" s="143" customFormat="1" ht="33.75" outlineLevel="3">
      <c r="A94" s="109"/>
      <c r="B94" s="110"/>
      <c r="C94" s="110"/>
      <c r="D94" s="111" t="s">
        <v>1078</v>
      </c>
      <c r="E94" s="110"/>
      <c r="F94" s="112">
        <v>278.5</v>
      </c>
      <c r="G94" s="141"/>
      <c r="H94" s="142"/>
      <c r="I94" s="141"/>
      <c r="J94" s="174"/>
      <c r="K94" s="175"/>
      <c r="L94" s="176"/>
      <c r="M94" s="176"/>
      <c r="N94" s="176"/>
      <c r="O94" s="170" t="s">
        <v>3818</v>
      </c>
      <c r="P94" s="177"/>
    </row>
    <row r="95" spans="1:16" outlineLevel="2">
      <c r="A95" s="104">
        <v>37</v>
      </c>
      <c r="B95" s="105" t="s">
        <v>8</v>
      </c>
      <c r="C95" s="106" t="s">
        <v>123</v>
      </c>
      <c r="D95" s="107" t="s">
        <v>1047</v>
      </c>
      <c r="E95" s="105" t="s">
        <v>10</v>
      </c>
      <c r="F95" s="108">
        <v>126.69999999999999</v>
      </c>
      <c r="G95" s="138">
        <v>0</v>
      </c>
      <c r="H95" s="139">
        <f>F95*(1+G95/100)</f>
        <v>126.69999999999999</v>
      </c>
      <c r="I95" s="138"/>
      <c r="J95" s="170">
        <f>H95*I95</f>
        <v>0</v>
      </c>
      <c r="K95" s="171">
        <v>3.0000000000000001E-3</v>
      </c>
      <c r="L95" s="172">
        <f>H95*K95</f>
        <v>0.38009999999999999</v>
      </c>
      <c r="M95" s="171"/>
      <c r="N95" s="172">
        <f>H95*M95</f>
        <v>0</v>
      </c>
      <c r="O95" s="170" t="s">
        <v>3818</v>
      </c>
    </row>
    <row r="96" spans="1:16" s="143" customFormat="1" ht="22.5" outlineLevel="3">
      <c r="A96" s="109"/>
      <c r="B96" s="110"/>
      <c r="C96" s="110"/>
      <c r="D96" s="111" t="s">
        <v>775</v>
      </c>
      <c r="E96" s="110"/>
      <c r="F96" s="112">
        <v>126.69999999999999</v>
      </c>
      <c r="G96" s="141"/>
      <c r="H96" s="142"/>
      <c r="I96" s="141"/>
      <c r="J96" s="174"/>
      <c r="K96" s="175"/>
      <c r="L96" s="176"/>
      <c r="M96" s="176"/>
      <c r="N96" s="176"/>
      <c r="O96" s="170" t="s">
        <v>3818</v>
      </c>
      <c r="P96" s="177"/>
    </row>
    <row r="97" spans="1:16" outlineLevel="2">
      <c r="A97" s="104">
        <v>38</v>
      </c>
      <c r="B97" s="105" t="s">
        <v>8</v>
      </c>
      <c r="C97" s="106" t="s">
        <v>124</v>
      </c>
      <c r="D97" s="107" t="s">
        <v>1120</v>
      </c>
      <c r="E97" s="105" t="s">
        <v>10</v>
      </c>
      <c r="F97" s="108">
        <v>151.80000000000001</v>
      </c>
      <c r="G97" s="138">
        <v>0</v>
      </c>
      <c r="H97" s="139">
        <f>F97*(1+G97/100)</f>
        <v>151.80000000000001</v>
      </c>
      <c r="I97" s="138"/>
      <c r="J97" s="170">
        <f>H97*I97</f>
        <v>0</v>
      </c>
      <c r="K97" s="171">
        <v>3.0000000000000001E-3</v>
      </c>
      <c r="L97" s="172">
        <f>H97*K97</f>
        <v>0.45540000000000003</v>
      </c>
      <c r="M97" s="171"/>
      <c r="N97" s="172">
        <f>H97*M97</f>
        <v>0</v>
      </c>
      <c r="O97" s="170" t="s">
        <v>3818</v>
      </c>
    </row>
    <row r="98" spans="1:16" s="143" customFormat="1" ht="22.5" outlineLevel="3">
      <c r="A98" s="109"/>
      <c r="B98" s="110"/>
      <c r="C98" s="110"/>
      <c r="D98" s="111" t="s">
        <v>822</v>
      </c>
      <c r="E98" s="110"/>
      <c r="F98" s="112">
        <v>151.80000000000001</v>
      </c>
      <c r="G98" s="141"/>
      <c r="H98" s="142"/>
      <c r="I98" s="141"/>
      <c r="J98" s="174"/>
      <c r="K98" s="175"/>
      <c r="L98" s="176"/>
      <c r="M98" s="176"/>
      <c r="N98" s="176"/>
      <c r="O98" s="170" t="s">
        <v>3818</v>
      </c>
      <c r="P98" s="177"/>
    </row>
    <row r="99" spans="1:16" outlineLevel="2">
      <c r="A99" s="104">
        <v>39</v>
      </c>
      <c r="B99" s="105" t="s">
        <v>8</v>
      </c>
      <c r="C99" s="106" t="s">
        <v>130</v>
      </c>
      <c r="D99" s="107" t="s">
        <v>964</v>
      </c>
      <c r="E99" s="105" t="s">
        <v>10</v>
      </c>
      <c r="F99" s="108">
        <v>368.46649999999994</v>
      </c>
      <c r="G99" s="138">
        <v>0</v>
      </c>
      <c r="H99" s="139">
        <f>F99*(1+G99/100)</f>
        <v>368.46649999999994</v>
      </c>
      <c r="I99" s="138"/>
      <c r="J99" s="170">
        <f>H99*I99</f>
        <v>0</v>
      </c>
      <c r="K99" s="171">
        <v>7.3499999999999998E-3</v>
      </c>
      <c r="L99" s="172">
        <f>H99*K99</f>
        <v>2.7082287749999994</v>
      </c>
      <c r="M99" s="171"/>
      <c r="N99" s="172">
        <f>H99*M99</f>
        <v>0</v>
      </c>
      <c r="O99" s="170" t="s">
        <v>3818</v>
      </c>
    </row>
    <row r="100" spans="1:16" s="143" customFormat="1" ht="33.75" outlineLevel="3">
      <c r="A100" s="109"/>
      <c r="B100" s="110"/>
      <c r="C100" s="110"/>
      <c r="D100" s="111" t="s">
        <v>1353</v>
      </c>
      <c r="E100" s="110"/>
      <c r="F100" s="112">
        <v>0</v>
      </c>
      <c r="G100" s="141"/>
      <c r="H100" s="142"/>
      <c r="I100" s="141"/>
      <c r="J100" s="174"/>
      <c r="K100" s="175"/>
      <c r="L100" s="176"/>
      <c r="M100" s="176"/>
      <c r="N100" s="176"/>
      <c r="O100" s="170" t="s">
        <v>3818</v>
      </c>
      <c r="P100" s="177"/>
    </row>
    <row r="101" spans="1:16" s="143" customFormat="1" ht="45" outlineLevel="3">
      <c r="A101" s="109"/>
      <c r="B101" s="110"/>
      <c r="C101" s="110"/>
      <c r="D101" s="111" t="s">
        <v>1437</v>
      </c>
      <c r="E101" s="110"/>
      <c r="F101" s="112">
        <v>181.81999999999996</v>
      </c>
      <c r="G101" s="141"/>
      <c r="H101" s="142"/>
      <c r="I101" s="141"/>
      <c r="J101" s="174"/>
      <c r="K101" s="175"/>
      <c r="L101" s="176"/>
      <c r="M101" s="176"/>
      <c r="N101" s="176"/>
      <c r="O101" s="170" t="s">
        <v>3818</v>
      </c>
      <c r="P101" s="177"/>
    </row>
    <row r="102" spans="1:16" s="143" customFormat="1" ht="45" outlineLevel="3">
      <c r="A102" s="109"/>
      <c r="B102" s="110"/>
      <c r="C102" s="110"/>
      <c r="D102" s="111" t="s">
        <v>1405</v>
      </c>
      <c r="E102" s="110"/>
      <c r="F102" s="112">
        <v>186.64649999999997</v>
      </c>
      <c r="G102" s="141"/>
      <c r="H102" s="142"/>
      <c r="I102" s="141"/>
      <c r="J102" s="174"/>
      <c r="K102" s="175"/>
      <c r="L102" s="176"/>
      <c r="M102" s="176"/>
      <c r="N102" s="176"/>
      <c r="O102" s="170" t="s">
        <v>3818</v>
      </c>
      <c r="P102" s="177"/>
    </row>
    <row r="103" spans="1:16" outlineLevel="2">
      <c r="A103" s="104">
        <v>40</v>
      </c>
      <c r="B103" s="105" t="s">
        <v>8</v>
      </c>
      <c r="C103" s="106" t="s">
        <v>132</v>
      </c>
      <c r="D103" s="107" t="s">
        <v>916</v>
      </c>
      <c r="E103" s="105" t="s">
        <v>10</v>
      </c>
      <c r="F103" s="108">
        <v>122.4</v>
      </c>
      <c r="G103" s="138">
        <v>0</v>
      </c>
      <c r="H103" s="139">
        <f>F103*(1+G103/100)</f>
        <v>122.4</v>
      </c>
      <c r="I103" s="138"/>
      <c r="J103" s="170">
        <f>H103*I103</f>
        <v>0</v>
      </c>
      <c r="K103" s="171">
        <v>0.04</v>
      </c>
      <c r="L103" s="172">
        <f>H103*K103</f>
        <v>4.8959999999999999</v>
      </c>
      <c r="M103" s="171"/>
      <c r="N103" s="172">
        <f>H103*M103</f>
        <v>0</v>
      </c>
      <c r="O103" s="170" t="s">
        <v>3818</v>
      </c>
    </row>
    <row r="104" spans="1:16" s="143" customFormat="1" ht="22.5" outlineLevel="3">
      <c r="A104" s="109"/>
      <c r="B104" s="110"/>
      <c r="C104" s="110"/>
      <c r="D104" s="111" t="s">
        <v>1154</v>
      </c>
      <c r="E104" s="110"/>
      <c r="F104" s="112">
        <v>29.4</v>
      </c>
      <c r="G104" s="141"/>
      <c r="H104" s="142"/>
      <c r="I104" s="141"/>
      <c r="J104" s="174"/>
      <c r="K104" s="175"/>
      <c r="L104" s="176"/>
      <c r="M104" s="176"/>
      <c r="N104" s="176"/>
      <c r="O104" s="170" t="s">
        <v>3818</v>
      </c>
      <c r="P104" s="177"/>
    </row>
    <row r="105" spans="1:16" s="143" customFormat="1" outlineLevel="3">
      <c r="A105" s="109"/>
      <c r="B105" s="110"/>
      <c r="C105" s="110"/>
      <c r="D105" s="111" t="s">
        <v>509</v>
      </c>
      <c r="E105" s="110"/>
      <c r="F105" s="112">
        <v>8</v>
      </c>
      <c r="G105" s="141"/>
      <c r="H105" s="142"/>
      <c r="I105" s="141"/>
      <c r="J105" s="174"/>
      <c r="K105" s="175"/>
      <c r="L105" s="176"/>
      <c r="M105" s="176"/>
      <c r="N105" s="176"/>
      <c r="O105" s="170" t="s">
        <v>3818</v>
      </c>
      <c r="P105" s="177"/>
    </row>
    <row r="106" spans="1:16" s="143" customFormat="1" outlineLevel="3">
      <c r="A106" s="109"/>
      <c r="B106" s="110"/>
      <c r="C106" s="110"/>
      <c r="D106" s="111" t="s">
        <v>624</v>
      </c>
      <c r="E106" s="110"/>
      <c r="F106" s="112">
        <v>85</v>
      </c>
      <c r="G106" s="141"/>
      <c r="H106" s="142"/>
      <c r="I106" s="141"/>
      <c r="J106" s="174"/>
      <c r="K106" s="175"/>
      <c r="L106" s="176"/>
      <c r="M106" s="176"/>
      <c r="N106" s="176"/>
      <c r="O106" s="170" t="s">
        <v>3818</v>
      </c>
      <c r="P106" s="177"/>
    </row>
    <row r="107" spans="1:16" outlineLevel="2">
      <c r="A107" s="104">
        <v>41</v>
      </c>
      <c r="B107" s="105" t="s">
        <v>8</v>
      </c>
      <c r="C107" s="106" t="s">
        <v>136</v>
      </c>
      <c r="D107" s="107" t="s">
        <v>1033</v>
      </c>
      <c r="E107" s="105" t="s">
        <v>10</v>
      </c>
      <c r="F107" s="108">
        <v>622.15499999999997</v>
      </c>
      <c r="G107" s="138">
        <v>0</v>
      </c>
      <c r="H107" s="139">
        <f>F107*(1+G107/100)</f>
        <v>622.15499999999997</v>
      </c>
      <c r="I107" s="138"/>
      <c r="J107" s="170">
        <f>H107*I107</f>
        <v>0</v>
      </c>
      <c r="K107" s="171">
        <v>1.5599999999999999E-2</v>
      </c>
      <c r="L107" s="172">
        <f>H107*K107</f>
        <v>9.7056179999999994</v>
      </c>
      <c r="M107" s="171"/>
      <c r="N107" s="172">
        <f>H107*M107</f>
        <v>0</v>
      </c>
      <c r="O107" s="170" t="s">
        <v>3818</v>
      </c>
    </row>
    <row r="108" spans="1:16" s="143" customFormat="1" ht="33.75" outlineLevel="3">
      <c r="A108" s="109"/>
      <c r="B108" s="110"/>
      <c r="C108" s="110"/>
      <c r="D108" s="111" t="s">
        <v>1401</v>
      </c>
      <c r="E108" s="110"/>
      <c r="F108" s="112">
        <v>622.15499999999997</v>
      </c>
      <c r="G108" s="141"/>
      <c r="H108" s="142"/>
      <c r="I108" s="141"/>
      <c r="J108" s="174"/>
      <c r="K108" s="175"/>
      <c r="L108" s="176"/>
      <c r="M108" s="176"/>
      <c r="N108" s="176"/>
      <c r="O108" s="170" t="s">
        <v>3818</v>
      </c>
      <c r="P108" s="177"/>
    </row>
    <row r="109" spans="1:16" outlineLevel="2">
      <c r="A109" s="104">
        <v>42</v>
      </c>
      <c r="B109" s="105" t="s">
        <v>8</v>
      </c>
      <c r="C109" s="106" t="s">
        <v>137</v>
      </c>
      <c r="D109" s="107" t="s">
        <v>1034</v>
      </c>
      <c r="E109" s="105" t="s">
        <v>10</v>
      </c>
      <c r="F109" s="108">
        <v>363.63999999999993</v>
      </c>
      <c r="G109" s="138">
        <v>0</v>
      </c>
      <c r="H109" s="139">
        <f>F109*(1+G109/100)</f>
        <v>363.63999999999993</v>
      </c>
      <c r="I109" s="138"/>
      <c r="J109" s="170">
        <f>H109*I109</f>
        <v>0</v>
      </c>
      <c r="K109" s="171">
        <v>2.6200000000000001E-2</v>
      </c>
      <c r="L109" s="172">
        <f>H109*K109</f>
        <v>9.5273679999999992</v>
      </c>
      <c r="M109" s="171"/>
      <c r="N109" s="172">
        <f>H109*M109</f>
        <v>0</v>
      </c>
      <c r="O109" s="170" t="s">
        <v>3818</v>
      </c>
    </row>
    <row r="110" spans="1:16" s="143" customFormat="1" ht="45" outlineLevel="3">
      <c r="A110" s="109"/>
      <c r="B110" s="110"/>
      <c r="C110" s="110"/>
      <c r="D110" s="111" t="s">
        <v>1435</v>
      </c>
      <c r="E110" s="110"/>
      <c r="F110" s="112">
        <v>363.63999999999993</v>
      </c>
      <c r="G110" s="141"/>
      <c r="H110" s="142"/>
      <c r="I110" s="141"/>
      <c r="J110" s="174"/>
      <c r="K110" s="175"/>
      <c r="L110" s="176"/>
      <c r="M110" s="176"/>
      <c r="N110" s="176"/>
      <c r="O110" s="170" t="s">
        <v>3818</v>
      </c>
      <c r="P110" s="177"/>
    </row>
    <row r="111" spans="1:16" outlineLevel="2">
      <c r="A111" s="104">
        <v>43</v>
      </c>
      <c r="B111" s="105" t="s">
        <v>8</v>
      </c>
      <c r="C111" s="106" t="s">
        <v>134</v>
      </c>
      <c r="D111" s="107" t="s">
        <v>947</v>
      </c>
      <c r="E111" s="105" t="s">
        <v>10</v>
      </c>
      <c r="F111" s="108">
        <v>1087.1499999999999</v>
      </c>
      <c r="G111" s="138">
        <v>0</v>
      </c>
      <c r="H111" s="139">
        <f>F111*(1+G111/100)</f>
        <v>1087.1499999999999</v>
      </c>
      <c r="I111" s="138"/>
      <c r="J111" s="170">
        <f>H111*I111</f>
        <v>0</v>
      </c>
      <c r="K111" s="171">
        <v>3.0000000000000001E-3</v>
      </c>
      <c r="L111" s="172">
        <f>H111*K111</f>
        <v>3.2614499999999995</v>
      </c>
      <c r="M111" s="171"/>
      <c r="N111" s="172">
        <f>H111*M111</f>
        <v>0</v>
      </c>
      <c r="O111" s="170" t="s">
        <v>3818</v>
      </c>
    </row>
    <row r="112" spans="1:16" s="143" customFormat="1" ht="56.25" outlineLevel="3">
      <c r="A112" s="109"/>
      <c r="B112" s="110"/>
      <c r="C112" s="110"/>
      <c r="D112" s="111" t="s">
        <v>1450</v>
      </c>
      <c r="E112" s="110"/>
      <c r="F112" s="112">
        <v>597.08999999999992</v>
      </c>
      <c r="G112" s="141"/>
      <c r="H112" s="142"/>
      <c r="I112" s="141"/>
      <c r="J112" s="174"/>
      <c r="K112" s="175"/>
      <c r="L112" s="176"/>
      <c r="M112" s="176"/>
      <c r="N112" s="176"/>
      <c r="O112" s="170" t="s">
        <v>3818</v>
      </c>
      <c r="P112" s="177"/>
    </row>
    <row r="113" spans="1:16" s="143" customFormat="1" ht="33.75" outlineLevel="3">
      <c r="A113" s="109"/>
      <c r="B113" s="110"/>
      <c r="C113" s="110"/>
      <c r="D113" s="111" t="s">
        <v>1131</v>
      </c>
      <c r="E113" s="110"/>
      <c r="F113" s="112">
        <v>622.15499999999997</v>
      </c>
      <c r="G113" s="141"/>
      <c r="H113" s="142"/>
      <c r="I113" s="141"/>
      <c r="J113" s="174"/>
      <c r="K113" s="175"/>
      <c r="L113" s="176"/>
      <c r="M113" s="176"/>
      <c r="N113" s="176"/>
      <c r="O113" s="170" t="s">
        <v>3818</v>
      </c>
      <c r="P113" s="177"/>
    </row>
    <row r="114" spans="1:16" s="143" customFormat="1" ht="33.75" outlineLevel="3">
      <c r="A114" s="109"/>
      <c r="B114" s="110"/>
      <c r="C114" s="110"/>
      <c r="D114" s="111" t="s">
        <v>929</v>
      </c>
      <c r="E114" s="110"/>
      <c r="F114" s="112">
        <v>-85.397499999999994</v>
      </c>
      <c r="G114" s="141"/>
      <c r="H114" s="142"/>
      <c r="I114" s="141"/>
      <c r="J114" s="174"/>
      <c r="K114" s="175"/>
      <c r="L114" s="176"/>
      <c r="M114" s="176"/>
      <c r="N114" s="176"/>
      <c r="O114" s="170" t="s">
        <v>3818</v>
      </c>
      <c r="P114" s="177"/>
    </row>
    <row r="115" spans="1:16" s="143" customFormat="1" ht="22.5" outlineLevel="3">
      <c r="A115" s="109"/>
      <c r="B115" s="110"/>
      <c r="C115" s="110"/>
      <c r="D115" s="111" t="s">
        <v>882</v>
      </c>
      <c r="E115" s="110"/>
      <c r="F115" s="112">
        <v>-46.697499999999998</v>
      </c>
      <c r="G115" s="141"/>
      <c r="H115" s="142"/>
      <c r="I115" s="141"/>
      <c r="J115" s="174"/>
      <c r="K115" s="175"/>
      <c r="L115" s="176"/>
      <c r="M115" s="176"/>
      <c r="N115" s="176"/>
      <c r="O115" s="170" t="s">
        <v>3818</v>
      </c>
      <c r="P115" s="177"/>
    </row>
    <row r="116" spans="1:16" outlineLevel="2">
      <c r="A116" s="104">
        <v>44</v>
      </c>
      <c r="B116" s="105" t="s">
        <v>8</v>
      </c>
      <c r="C116" s="106" t="s">
        <v>131</v>
      </c>
      <c r="D116" s="107" t="s">
        <v>946</v>
      </c>
      <c r="E116" s="105" t="s">
        <v>10</v>
      </c>
      <c r="F116" s="108">
        <v>127.08699999999999</v>
      </c>
      <c r="G116" s="138">
        <v>0</v>
      </c>
      <c r="H116" s="139">
        <f>F116*(1+G116/100)</f>
        <v>127.08699999999999</v>
      </c>
      <c r="I116" s="138"/>
      <c r="J116" s="170">
        <f>H116*I116</f>
        <v>0</v>
      </c>
      <c r="K116" s="171">
        <v>2.5999999999999998E-4</v>
      </c>
      <c r="L116" s="172">
        <f>H116*K116</f>
        <v>3.3042619999999995E-2</v>
      </c>
      <c r="M116" s="171"/>
      <c r="N116" s="172">
        <f>H116*M116</f>
        <v>0</v>
      </c>
      <c r="O116" s="170" t="s">
        <v>3818</v>
      </c>
    </row>
    <row r="117" spans="1:16" s="143" customFormat="1" outlineLevel="3">
      <c r="A117" s="109"/>
      <c r="B117" s="110"/>
      <c r="C117" s="110"/>
      <c r="D117" s="111" t="s">
        <v>673</v>
      </c>
      <c r="E117" s="110"/>
      <c r="F117" s="112">
        <v>20.265000000000001</v>
      </c>
      <c r="G117" s="141"/>
      <c r="H117" s="142"/>
      <c r="I117" s="141"/>
      <c r="J117" s="174"/>
      <c r="K117" s="175"/>
      <c r="L117" s="176"/>
      <c r="M117" s="176"/>
      <c r="N117" s="176"/>
      <c r="O117" s="170" t="s">
        <v>3818</v>
      </c>
      <c r="P117" s="177"/>
    </row>
    <row r="118" spans="1:16" s="143" customFormat="1" ht="22.5" outlineLevel="3">
      <c r="A118" s="109"/>
      <c r="B118" s="110"/>
      <c r="C118" s="110"/>
      <c r="D118" s="111" t="s">
        <v>770</v>
      </c>
      <c r="E118" s="110"/>
      <c r="F118" s="112">
        <v>79.749999999999986</v>
      </c>
      <c r="G118" s="141"/>
      <c r="H118" s="142"/>
      <c r="I118" s="141"/>
      <c r="J118" s="174"/>
      <c r="K118" s="175"/>
      <c r="L118" s="176"/>
      <c r="M118" s="176"/>
      <c r="N118" s="176"/>
      <c r="O118" s="170" t="s">
        <v>3818</v>
      </c>
      <c r="P118" s="177"/>
    </row>
    <row r="119" spans="1:16" s="143" customFormat="1" outlineLevel="3">
      <c r="A119" s="109"/>
      <c r="B119" s="110"/>
      <c r="C119" s="110"/>
      <c r="D119" s="111" t="s">
        <v>559</v>
      </c>
      <c r="E119" s="110"/>
      <c r="F119" s="112">
        <v>27.071999999999999</v>
      </c>
      <c r="G119" s="141"/>
      <c r="H119" s="142"/>
      <c r="I119" s="141"/>
      <c r="J119" s="174"/>
      <c r="K119" s="175"/>
      <c r="L119" s="176"/>
      <c r="M119" s="176"/>
      <c r="N119" s="176"/>
      <c r="O119" s="170" t="s">
        <v>3818</v>
      </c>
      <c r="P119" s="177"/>
    </row>
    <row r="120" spans="1:16" outlineLevel="2">
      <c r="A120" s="104">
        <v>45</v>
      </c>
      <c r="B120" s="105" t="s">
        <v>8</v>
      </c>
      <c r="C120" s="106" t="s">
        <v>135</v>
      </c>
      <c r="D120" s="107" t="s">
        <v>1015</v>
      </c>
      <c r="E120" s="105" t="s">
        <v>10</v>
      </c>
      <c r="F120" s="108">
        <v>127.08699999999999</v>
      </c>
      <c r="G120" s="138">
        <v>0</v>
      </c>
      <c r="H120" s="139">
        <f>F120*(1+G120/100)</f>
        <v>127.08699999999999</v>
      </c>
      <c r="I120" s="138"/>
      <c r="J120" s="170">
        <f>H120*I120</f>
        <v>0</v>
      </c>
      <c r="K120" s="171">
        <v>1.7330000000000002E-2</v>
      </c>
      <c r="L120" s="172">
        <f>H120*K120</f>
        <v>2.2024177100000002</v>
      </c>
      <c r="M120" s="171"/>
      <c r="N120" s="172">
        <f>H120*M120</f>
        <v>0</v>
      </c>
      <c r="O120" s="170" t="s">
        <v>3818</v>
      </c>
    </row>
    <row r="121" spans="1:16" s="143" customFormat="1" outlineLevel="3">
      <c r="A121" s="109"/>
      <c r="B121" s="110"/>
      <c r="C121" s="110"/>
      <c r="D121" s="111" t="s">
        <v>673</v>
      </c>
      <c r="E121" s="110"/>
      <c r="F121" s="112">
        <v>20.265000000000001</v>
      </c>
      <c r="G121" s="141"/>
      <c r="H121" s="142"/>
      <c r="I121" s="141"/>
      <c r="J121" s="174"/>
      <c r="K121" s="175"/>
      <c r="L121" s="176"/>
      <c r="M121" s="176"/>
      <c r="N121" s="176"/>
      <c r="O121" s="170" t="s">
        <v>3818</v>
      </c>
      <c r="P121" s="177"/>
    </row>
    <row r="122" spans="1:16" s="143" customFormat="1" ht="22.5" outlineLevel="3">
      <c r="A122" s="109"/>
      <c r="B122" s="110"/>
      <c r="C122" s="110"/>
      <c r="D122" s="111" t="s">
        <v>770</v>
      </c>
      <c r="E122" s="110"/>
      <c r="F122" s="112">
        <v>79.749999999999986</v>
      </c>
      <c r="G122" s="141"/>
      <c r="H122" s="142"/>
      <c r="I122" s="141"/>
      <c r="J122" s="174"/>
      <c r="K122" s="175"/>
      <c r="L122" s="176"/>
      <c r="M122" s="176"/>
      <c r="N122" s="176"/>
      <c r="O122" s="170" t="s">
        <v>3818</v>
      </c>
      <c r="P122" s="177"/>
    </row>
    <row r="123" spans="1:16" s="143" customFormat="1" outlineLevel="3">
      <c r="A123" s="109"/>
      <c r="B123" s="110"/>
      <c r="C123" s="110"/>
      <c r="D123" s="111" t="s">
        <v>559</v>
      </c>
      <c r="E123" s="110"/>
      <c r="F123" s="112">
        <v>27.071999999999999</v>
      </c>
      <c r="G123" s="141"/>
      <c r="H123" s="142"/>
      <c r="I123" s="141"/>
      <c r="J123" s="174"/>
      <c r="K123" s="175"/>
      <c r="L123" s="176"/>
      <c r="M123" s="176"/>
      <c r="N123" s="176"/>
      <c r="O123" s="170" t="s">
        <v>3818</v>
      </c>
      <c r="P123" s="177"/>
    </row>
    <row r="124" spans="1:16" outlineLevel="2">
      <c r="A124" s="104">
        <v>46</v>
      </c>
      <c r="B124" s="105" t="s">
        <v>8</v>
      </c>
      <c r="C124" s="106" t="s">
        <v>133</v>
      </c>
      <c r="D124" s="107" t="s">
        <v>859</v>
      </c>
      <c r="E124" s="105" t="s">
        <v>10</v>
      </c>
      <c r="F124" s="108">
        <v>197.08699999999999</v>
      </c>
      <c r="G124" s="138">
        <v>0</v>
      </c>
      <c r="H124" s="139">
        <f>F124*(1+G124/100)</f>
        <v>197.08699999999999</v>
      </c>
      <c r="I124" s="138"/>
      <c r="J124" s="170">
        <f>H124*I124</f>
        <v>0</v>
      </c>
      <c r="K124" s="171">
        <v>2.7999999999999998E-4</v>
      </c>
      <c r="L124" s="172">
        <f>H124*K124</f>
        <v>5.5184359999999995E-2</v>
      </c>
      <c r="M124" s="171"/>
      <c r="N124" s="172">
        <f>H124*M124</f>
        <v>0</v>
      </c>
      <c r="O124" s="170" t="s">
        <v>3818</v>
      </c>
    </row>
    <row r="125" spans="1:16" s="143" customFormat="1" outlineLevel="3">
      <c r="A125" s="109"/>
      <c r="B125" s="110"/>
      <c r="C125" s="110"/>
      <c r="D125" s="111" t="s">
        <v>673</v>
      </c>
      <c r="E125" s="110"/>
      <c r="F125" s="112">
        <v>20.265000000000001</v>
      </c>
      <c r="G125" s="141"/>
      <c r="H125" s="142"/>
      <c r="I125" s="141"/>
      <c r="J125" s="174"/>
      <c r="K125" s="175"/>
      <c r="L125" s="176"/>
      <c r="M125" s="176"/>
      <c r="N125" s="176"/>
      <c r="O125" s="170" t="s">
        <v>3818</v>
      </c>
      <c r="P125" s="177"/>
    </row>
    <row r="126" spans="1:16" s="143" customFormat="1" ht="22.5" outlineLevel="3">
      <c r="A126" s="109"/>
      <c r="B126" s="110"/>
      <c r="C126" s="110"/>
      <c r="D126" s="111" t="s">
        <v>770</v>
      </c>
      <c r="E126" s="110"/>
      <c r="F126" s="112">
        <v>79.749999999999986</v>
      </c>
      <c r="G126" s="141"/>
      <c r="H126" s="142"/>
      <c r="I126" s="141"/>
      <c r="J126" s="174"/>
      <c r="K126" s="175"/>
      <c r="L126" s="176"/>
      <c r="M126" s="176"/>
      <c r="N126" s="176"/>
      <c r="O126" s="170" t="s">
        <v>3818</v>
      </c>
      <c r="P126" s="177"/>
    </row>
    <row r="127" spans="1:16" s="143" customFormat="1" outlineLevel="3">
      <c r="A127" s="109"/>
      <c r="B127" s="110"/>
      <c r="C127" s="110"/>
      <c r="D127" s="111" t="s">
        <v>559</v>
      </c>
      <c r="E127" s="110"/>
      <c r="F127" s="112">
        <v>27.071999999999999</v>
      </c>
      <c r="G127" s="141"/>
      <c r="H127" s="142"/>
      <c r="I127" s="141"/>
      <c r="J127" s="174"/>
      <c r="K127" s="175"/>
      <c r="L127" s="176"/>
      <c r="M127" s="176"/>
      <c r="N127" s="176"/>
      <c r="O127" s="170" t="s">
        <v>3818</v>
      </c>
      <c r="P127" s="177"/>
    </row>
    <row r="128" spans="1:16" s="143" customFormat="1" outlineLevel="3">
      <c r="A128" s="109"/>
      <c r="B128" s="110"/>
      <c r="C128" s="110"/>
      <c r="D128" s="111" t="s">
        <v>814</v>
      </c>
      <c r="E128" s="110"/>
      <c r="F128" s="112">
        <v>70</v>
      </c>
      <c r="G128" s="141"/>
      <c r="H128" s="142"/>
      <c r="I128" s="141"/>
      <c r="J128" s="174"/>
      <c r="K128" s="175"/>
      <c r="L128" s="176"/>
      <c r="M128" s="176"/>
      <c r="N128" s="176"/>
      <c r="O128" s="170" t="s">
        <v>3818</v>
      </c>
      <c r="P128" s="177"/>
    </row>
    <row r="129" spans="1:16" outlineLevel="2">
      <c r="A129" s="104">
        <v>47</v>
      </c>
      <c r="B129" s="105" t="s">
        <v>8</v>
      </c>
      <c r="C129" s="106" t="s">
        <v>140</v>
      </c>
      <c r="D129" s="107" t="s">
        <v>1075</v>
      </c>
      <c r="E129" s="105" t="s">
        <v>10</v>
      </c>
      <c r="F129" s="108">
        <v>245.6285</v>
      </c>
      <c r="G129" s="138">
        <v>0</v>
      </c>
      <c r="H129" s="139">
        <f>F129*(1+G129/100)</f>
        <v>245.6285</v>
      </c>
      <c r="I129" s="138"/>
      <c r="J129" s="170">
        <f>H129*I129</f>
        <v>0</v>
      </c>
      <c r="K129" s="171">
        <v>2.0480000000000002E-2</v>
      </c>
      <c r="L129" s="172">
        <f>H129*K129</f>
        <v>5.0304716800000007</v>
      </c>
      <c r="M129" s="171"/>
      <c r="N129" s="172">
        <f>H129*M129</f>
        <v>0</v>
      </c>
      <c r="O129" s="170" t="s">
        <v>3818</v>
      </c>
    </row>
    <row r="130" spans="1:16" s="143" customFormat="1" outlineLevel="3">
      <c r="A130" s="109"/>
      <c r="B130" s="110"/>
      <c r="C130" s="110"/>
      <c r="D130" s="111" t="s">
        <v>911</v>
      </c>
      <c r="E130" s="110"/>
      <c r="F130" s="112">
        <v>245.6285</v>
      </c>
      <c r="G130" s="141"/>
      <c r="H130" s="142"/>
      <c r="I130" s="141"/>
      <c r="J130" s="174"/>
      <c r="K130" s="175"/>
      <c r="L130" s="176"/>
      <c r="M130" s="176"/>
      <c r="N130" s="176"/>
      <c r="O130" s="170" t="s">
        <v>3818</v>
      </c>
      <c r="P130" s="177"/>
    </row>
    <row r="131" spans="1:16" ht="22.5" outlineLevel="2">
      <c r="A131" s="104">
        <v>48</v>
      </c>
      <c r="B131" s="105" t="s">
        <v>8</v>
      </c>
      <c r="C131" s="106" t="s">
        <v>141</v>
      </c>
      <c r="D131" s="107" t="s">
        <v>1313</v>
      </c>
      <c r="E131" s="105" t="s">
        <v>10</v>
      </c>
      <c r="F131" s="108">
        <v>396.03250000000003</v>
      </c>
      <c r="G131" s="138">
        <v>0</v>
      </c>
      <c r="H131" s="139">
        <f>F131*(1+G131/100)</f>
        <v>396.03250000000003</v>
      </c>
      <c r="I131" s="138"/>
      <c r="J131" s="170">
        <f>H131*I131</f>
        <v>0</v>
      </c>
      <c r="K131" s="171">
        <v>9.3799999999999994E-3</v>
      </c>
      <c r="L131" s="172">
        <f>H131*K131</f>
        <v>3.71478485</v>
      </c>
      <c r="M131" s="171"/>
      <c r="N131" s="172">
        <f>H131*M131</f>
        <v>0</v>
      </c>
      <c r="O131" s="170" t="s">
        <v>3818</v>
      </c>
    </row>
    <row r="132" spans="1:16" s="143" customFormat="1" ht="22.5" outlineLevel="3">
      <c r="A132" s="109"/>
      <c r="B132" s="110"/>
      <c r="C132" s="110"/>
      <c r="D132" s="111" t="s">
        <v>714</v>
      </c>
      <c r="E132" s="110"/>
      <c r="F132" s="112">
        <v>470.9975</v>
      </c>
      <c r="G132" s="141"/>
      <c r="H132" s="142"/>
      <c r="I132" s="141"/>
      <c r="J132" s="174"/>
      <c r="K132" s="175"/>
      <c r="L132" s="176"/>
      <c r="M132" s="176"/>
      <c r="N132" s="176"/>
      <c r="O132" s="170" t="s">
        <v>3818</v>
      </c>
      <c r="P132" s="177"/>
    </row>
    <row r="133" spans="1:16" s="143" customFormat="1" ht="33.75" outlineLevel="3">
      <c r="A133" s="109"/>
      <c r="B133" s="110"/>
      <c r="C133" s="110"/>
      <c r="D133" s="111" t="s">
        <v>1369</v>
      </c>
      <c r="E133" s="110"/>
      <c r="F133" s="112">
        <v>-74.965000000000003</v>
      </c>
      <c r="G133" s="141"/>
      <c r="H133" s="142"/>
      <c r="I133" s="141"/>
      <c r="J133" s="174"/>
      <c r="K133" s="175"/>
      <c r="L133" s="176"/>
      <c r="M133" s="176"/>
      <c r="N133" s="176"/>
      <c r="O133" s="170" t="s">
        <v>3818</v>
      </c>
      <c r="P133" s="177"/>
    </row>
    <row r="134" spans="1:16" ht="22.5" outlineLevel="2">
      <c r="A134" s="104">
        <v>49</v>
      </c>
      <c r="B134" s="105" t="s">
        <v>1</v>
      </c>
      <c r="C134" s="106" t="s">
        <v>59</v>
      </c>
      <c r="D134" s="107" t="s">
        <v>1274</v>
      </c>
      <c r="E134" s="105" t="s">
        <v>10</v>
      </c>
      <c r="F134" s="108">
        <v>403.95366000000001</v>
      </c>
      <c r="G134" s="138">
        <v>0</v>
      </c>
      <c r="H134" s="139">
        <f>F134*(1+G134/100)</f>
        <v>403.95366000000001</v>
      </c>
      <c r="I134" s="138"/>
      <c r="J134" s="170">
        <f>H134*I134</f>
        <v>0</v>
      </c>
      <c r="K134" s="171">
        <v>1.35E-2</v>
      </c>
      <c r="L134" s="172">
        <f>H134*K134</f>
        <v>5.4533744100000003</v>
      </c>
      <c r="M134" s="171"/>
      <c r="N134" s="172">
        <f>H134*M134</f>
        <v>0</v>
      </c>
      <c r="O134" s="170" t="s">
        <v>3818</v>
      </c>
    </row>
    <row r="135" spans="1:16" s="143" customFormat="1" outlineLevel="3">
      <c r="A135" s="109"/>
      <c r="B135" s="110"/>
      <c r="C135" s="110"/>
      <c r="D135" s="111" t="s">
        <v>601</v>
      </c>
      <c r="E135" s="110"/>
      <c r="F135" s="112">
        <v>403.95366000000001</v>
      </c>
      <c r="G135" s="141"/>
      <c r="H135" s="142"/>
      <c r="I135" s="141"/>
      <c r="J135" s="174"/>
      <c r="K135" s="175"/>
      <c r="L135" s="176"/>
      <c r="M135" s="176"/>
      <c r="N135" s="176"/>
      <c r="O135" s="170" t="s">
        <v>3818</v>
      </c>
      <c r="P135" s="177"/>
    </row>
    <row r="136" spans="1:16" ht="22.5" outlineLevel="2">
      <c r="A136" s="104">
        <v>50</v>
      </c>
      <c r="B136" s="105" t="s">
        <v>8</v>
      </c>
      <c r="C136" s="106" t="s">
        <v>142</v>
      </c>
      <c r="D136" s="107" t="s">
        <v>1291</v>
      </c>
      <c r="E136" s="105" t="s">
        <v>10</v>
      </c>
      <c r="F136" s="108">
        <v>396.03300000000002</v>
      </c>
      <c r="G136" s="138">
        <v>0</v>
      </c>
      <c r="H136" s="139">
        <f>F136*(1+G136/100)</f>
        <v>396.03300000000002</v>
      </c>
      <c r="I136" s="138"/>
      <c r="J136" s="170">
        <f>H136*I136</f>
        <v>0</v>
      </c>
      <c r="K136" s="171">
        <v>6.0000000000000002E-5</v>
      </c>
      <c r="L136" s="172">
        <f>H136*K136</f>
        <v>2.3761980000000002E-2</v>
      </c>
      <c r="M136" s="171"/>
      <c r="N136" s="172">
        <f>H136*M136</f>
        <v>0</v>
      </c>
      <c r="O136" s="170" t="s">
        <v>3818</v>
      </c>
    </row>
    <row r="137" spans="1:16" s="143" customFormat="1" outlineLevel="3">
      <c r="A137" s="109"/>
      <c r="B137" s="110"/>
      <c r="C137" s="110"/>
      <c r="D137" s="111" t="s">
        <v>590</v>
      </c>
      <c r="E137" s="110"/>
      <c r="F137" s="112">
        <v>396.03300000000002</v>
      </c>
      <c r="G137" s="141"/>
      <c r="H137" s="142"/>
      <c r="I137" s="141"/>
      <c r="J137" s="174"/>
      <c r="K137" s="175"/>
      <c r="L137" s="176"/>
      <c r="M137" s="176"/>
      <c r="N137" s="176"/>
      <c r="O137" s="170" t="s">
        <v>3818</v>
      </c>
      <c r="P137" s="177"/>
    </row>
    <row r="138" spans="1:16" ht="22.5" outlineLevel="2">
      <c r="A138" s="104">
        <v>51</v>
      </c>
      <c r="B138" s="105" t="s">
        <v>8</v>
      </c>
      <c r="C138" s="106" t="s">
        <v>397</v>
      </c>
      <c r="D138" s="107" t="s">
        <v>1337</v>
      </c>
      <c r="E138" s="105" t="s">
        <v>22</v>
      </c>
      <c r="F138" s="108">
        <v>1</v>
      </c>
      <c r="G138" s="138"/>
      <c r="H138" s="139">
        <f>F138*(1+G138/100)</f>
        <v>1</v>
      </c>
      <c r="I138" s="138"/>
      <c r="J138" s="170">
        <f>H138*I138</f>
        <v>0</v>
      </c>
      <c r="K138" s="171"/>
      <c r="L138" s="172">
        <f>H138*K138</f>
        <v>0</v>
      </c>
      <c r="M138" s="171"/>
      <c r="N138" s="172">
        <f>H138*M138</f>
        <v>0</v>
      </c>
      <c r="O138" s="184" t="s">
        <v>1651</v>
      </c>
    </row>
    <row r="139" spans="1:16" outlineLevel="2">
      <c r="A139" s="104">
        <v>52</v>
      </c>
      <c r="B139" s="105" t="s">
        <v>8</v>
      </c>
      <c r="C139" s="106" t="s">
        <v>146</v>
      </c>
      <c r="D139" s="107" t="s">
        <v>1155</v>
      </c>
      <c r="E139" s="105" t="s">
        <v>10</v>
      </c>
      <c r="F139" s="108">
        <v>425.4975</v>
      </c>
      <c r="G139" s="138">
        <v>0</v>
      </c>
      <c r="H139" s="139">
        <f>F139*(1+G139/100)</f>
        <v>425.4975</v>
      </c>
      <c r="I139" s="138"/>
      <c r="J139" s="170">
        <f>H139*I139</f>
        <v>0</v>
      </c>
      <c r="K139" s="171">
        <v>3.48E-3</v>
      </c>
      <c r="L139" s="172">
        <f>H139*K139</f>
        <v>1.4807313</v>
      </c>
      <c r="M139" s="171"/>
      <c r="N139" s="172">
        <f>H139*M139</f>
        <v>0</v>
      </c>
      <c r="O139" s="170" t="s">
        <v>3818</v>
      </c>
    </row>
    <row r="140" spans="1:16" s="143" customFormat="1" ht="22.5" outlineLevel="3">
      <c r="A140" s="109"/>
      <c r="B140" s="110"/>
      <c r="C140" s="110"/>
      <c r="D140" s="111" t="s">
        <v>714</v>
      </c>
      <c r="E140" s="110"/>
      <c r="F140" s="112">
        <v>470.9975</v>
      </c>
      <c r="G140" s="141"/>
      <c r="H140" s="142"/>
      <c r="I140" s="141"/>
      <c r="J140" s="174"/>
      <c r="K140" s="175"/>
      <c r="L140" s="176"/>
      <c r="M140" s="176"/>
      <c r="N140" s="176"/>
      <c r="O140" s="170" t="s">
        <v>3818</v>
      </c>
      <c r="P140" s="177"/>
    </row>
    <row r="141" spans="1:16" s="143" customFormat="1" ht="33.75" outlineLevel="3">
      <c r="A141" s="109"/>
      <c r="B141" s="110"/>
      <c r="C141" s="110"/>
      <c r="D141" s="111" t="s">
        <v>1369</v>
      </c>
      <c r="E141" s="110"/>
      <c r="F141" s="112">
        <v>-74.965000000000003</v>
      </c>
      <c r="G141" s="141"/>
      <c r="H141" s="142"/>
      <c r="I141" s="141"/>
      <c r="J141" s="174"/>
      <c r="K141" s="175"/>
      <c r="L141" s="176"/>
      <c r="M141" s="176"/>
      <c r="N141" s="176"/>
      <c r="O141" s="170" t="s">
        <v>3818</v>
      </c>
      <c r="P141" s="177"/>
    </row>
    <row r="142" spans="1:16" s="143" customFormat="1" ht="45" outlineLevel="3">
      <c r="A142" s="109"/>
      <c r="B142" s="110"/>
      <c r="C142" s="110"/>
      <c r="D142" s="111" t="s">
        <v>1434</v>
      </c>
      <c r="E142" s="110"/>
      <c r="F142" s="112">
        <v>29.464999999999996</v>
      </c>
      <c r="G142" s="141"/>
      <c r="H142" s="142"/>
      <c r="I142" s="141"/>
      <c r="J142" s="174"/>
      <c r="K142" s="175"/>
      <c r="L142" s="176"/>
      <c r="M142" s="176"/>
      <c r="N142" s="176"/>
      <c r="O142" s="170" t="s">
        <v>3818</v>
      </c>
      <c r="P142" s="177"/>
    </row>
    <row r="143" spans="1:16" outlineLevel="2">
      <c r="A143" s="104">
        <v>53</v>
      </c>
      <c r="B143" s="105" t="s">
        <v>8</v>
      </c>
      <c r="C143" s="106" t="s">
        <v>147</v>
      </c>
      <c r="D143" s="107" t="s">
        <v>1086</v>
      </c>
      <c r="E143" s="105" t="s">
        <v>10</v>
      </c>
      <c r="F143" s="108">
        <v>90.564999999999998</v>
      </c>
      <c r="G143" s="138">
        <v>0</v>
      </c>
      <c r="H143" s="139">
        <f>F143*(1+G143/100)</f>
        <v>90.564999999999998</v>
      </c>
      <c r="I143" s="138"/>
      <c r="J143" s="170">
        <f>H143*I143</f>
        <v>0</v>
      </c>
      <c r="K143" s="171"/>
      <c r="L143" s="172">
        <f>H143*K143</f>
        <v>0</v>
      </c>
      <c r="M143" s="171"/>
      <c r="N143" s="172">
        <f>H143*M143</f>
        <v>0</v>
      </c>
      <c r="O143" s="170" t="s">
        <v>3818</v>
      </c>
    </row>
    <row r="144" spans="1:16" s="143" customFormat="1" ht="45" outlineLevel="3">
      <c r="A144" s="109"/>
      <c r="B144" s="110"/>
      <c r="C144" s="110"/>
      <c r="D144" s="111" t="s">
        <v>1030</v>
      </c>
      <c r="E144" s="110"/>
      <c r="F144" s="112">
        <v>90.564999999999998</v>
      </c>
      <c r="G144" s="141"/>
      <c r="H144" s="142"/>
      <c r="I144" s="141"/>
      <c r="J144" s="174"/>
      <c r="K144" s="175"/>
      <c r="L144" s="176"/>
      <c r="M144" s="176"/>
      <c r="N144" s="176"/>
      <c r="O144" s="170" t="s">
        <v>3818</v>
      </c>
      <c r="P144" s="177"/>
    </row>
    <row r="145" spans="1:16" outlineLevel="2">
      <c r="A145" s="104">
        <v>54</v>
      </c>
      <c r="B145" s="105" t="s">
        <v>8</v>
      </c>
      <c r="C145" s="106" t="s">
        <v>148</v>
      </c>
      <c r="D145" s="107" t="s">
        <v>791</v>
      </c>
      <c r="E145" s="105" t="s">
        <v>10</v>
      </c>
      <c r="F145" s="108">
        <v>505.31749999999994</v>
      </c>
      <c r="G145" s="138">
        <v>0</v>
      </c>
      <c r="H145" s="139">
        <f>F145*(1+G145/100)</f>
        <v>505.31749999999994</v>
      </c>
      <c r="I145" s="138"/>
      <c r="J145" s="170">
        <f>H145*I145</f>
        <v>0</v>
      </c>
      <c r="K145" s="171"/>
      <c r="L145" s="172">
        <f>H145*K145</f>
        <v>0</v>
      </c>
      <c r="M145" s="171"/>
      <c r="N145" s="172">
        <f>H145*M145</f>
        <v>0</v>
      </c>
      <c r="O145" s="170" t="s">
        <v>3818</v>
      </c>
    </row>
    <row r="146" spans="1:16" s="143" customFormat="1" ht="22.5" outlineLevel="3">
      <c r="A146" s="109"/>
      <c r="B146" s="110"/>
      <c r="C146" s="110"/>
      <c r="D146" s="111" t="s">
        <v>715</v>
      </c>
      <c r="E146" s="110"/>
      <c r="F146" s="112">
        <v>566.22249999999997</v>
      </c>
      <c r="G146" s="141"/>
      <c r="H146" s="142"/>
      <c r="I146" s="141"/>
      <c r="J146" s="174"/>
      <c r="K146" s="175"/>
      <c r="L146" s="176"/>
      <c r="M146" s="176"/>
      <c r="N146" s="176"/>
      <c r="O146" s="170" t="s">
        <v>3818</v>
      </c>
      <c r="P146" s="177"/>
    </row>
    <row r="147" spans="1:16" s="143" customFormat="1" ht="33.75" outlineLevel="3">
      <c r="A147" s="109"/>
      <c r="B147" s="110"/>
      <c r="C147" s="110"/>
      <c r="D147" s="111" t="s">
        <v>1369</v>
      </c>
      <c r="E147" s="110"/>
      <c r="F147" s="112">
        <v>-74.965000000000003</v>
      </c>
      <c r="G147" s="141"/>
      <c r="H147" s="142"/>
      <c r="I147" s="141"/>
      <c r="J147" s="174"/>
      <c r="K147" s="175"/>
      <c r="L147" s="176"/>
      <c r="M147" s="176"/>
      <c r="N147" s="176"/>
      <c r="O147" s="170" t="s">
        <v>3818</v>
      </c>
      <c r="P147" s="177"/>
    </row>
    <row r="148" spans="1:16" s="143" customFormat="1" ht="33.75" outlineLevel="3">
      <c r="A148" s="109"/>
      <c r="B148" s="110"/>
      <c r="C148" s="110"/>
      <c r="D148" s="111" t="s">
        <v>1330</v>
      </c>
      <c r="E148" s="110"/>
      <c r="F148" s="112">
        <v>14.060000000000002</v>
      </c>
      <c r="G148" s="141"/>
      <c r="H148" s="142"/>
      <c r="I148" s="141"/>
      <c r="J148" s="174"/>
      <c r="K148" s="175"/>
      <c r="L148" s="176"/>
      <c r="M148" s="176"/>
      <c r="N148" s="176"/>
      <c r="O148" s="170" t="s">
        <v>3818</v>
      </c>
      <c r="P148" s="177"/>
    </row>
    <row r="149" spans="1:16" ht="22.5" outlineLevel="2">
      <c r="A149" s="104">
        <v>55</v>
      </c>
      <c r="B149" s="105" t="s">
        <v>8</v>
      </c>
      <c r="C149" s="106" t="s">
        <v>150</v>
      </c>
      <c r="D149" s="107" t="s">
        <v>1221</v>
      </c>
      <c r="E149" s="105" t="s">
        <v>11</v>
      </c>
      <c r="F149" s="108">
        <v>0.7</v>
      </c>
      <c r="G149" s="138">
        <v>0</v>
      </c>
      <c r="H149" s="139">
        <f>F149*(1+G149/100)</f>
        <v>0.7</v>
      </c>
      <c r="I149" s="138"/>
      <c r="J149" s="170">
        <f>H149*I149</f>
        <v>0</v>
      </c>
      <c r="K149" s="171">
        <v>2.45329</v>
      </c>
      <c r="L149" s="172">
        <f>H149*K149</f>
        <v>1.7173029999999998</v>
      </c>
      <c r="M149" s="171"/>
      <c r="N149" s="172">
        <f>H149*M149</f>
        <v>0</v>
      </c>
      <c r="O149" s="170" t="s">
        <v>3818</v>
      </c>
    </row>
    <row r="150" spans="1:16" s="143" customFormat="1" outlineLevel="3">
      <c r="A150" s="109"/>
      <c r="B150" s="110"/>
      <c r="C150" s="110"/>
      <c r="D150" s="111" t="s">
        <v>886</v>
      </c>
      <c r="E150" s="110"/>
      <c r="F150" s="112">
        <v>0.7</v>
      </c>
      <c r="G150" s="141"/>
      <c r="H150" s="142"/>
      <c r="I150" s="141"/>
      <c r="J150" s="174"/>
      <c r="K150" s="175"/>
      <c r="L150" s="176"/>
      <c r="M150" s="176"/>
      <c r="N150" s="176"/>
      <c r="O150" s="170" t="s">
        <v>3818</v>
      </c>
      <c r="P150" s="177"/>
    </row>
    <row r="151" spans="1:16" ht="22.5" outlineLevel="2">
      <c r="A151" s="104">
        <v>56</v>
      </c>
      <c r="B151" s="105" t="s">
        <v>8</v>
      </c>
      <c r="C151" s="106" t="s">
        <v>151</v>
      </c>
      <c r="D151" s="107" t="s">
        <v>1242</v>
      </c>
      <c r="E151" s="105" t="s">
        <v>11</v>
      </c>
      <c r="F151" s="108">
        <v>0.7</v>
      </c>
      <c r="G151" s="138">
        <v>0</v>
      </c>
      <c r="H151" s="139">
        <f>F151*(1+G151/100)</f>
        <v>0.7</v>
      </c>
      <c r="I151" s="138"/>
      <c r="J151" s="170">
        <f>H151*I151</f>
        <v>0</v>
      </c>
      <c r="K151" s="171"/>
      <c r="L151" s="172">
        <f>H151*K151</f>
        <v>0</v>
      </c>
      <c r="M151" s="171"/>
      <c r="N151" s="172">
        <f>H151*M151</f>
        <v>0</v>
      </c>
      <c r="O151" s="170" t="s">
        <v>3818</v>
      </c>
    </row>
    <row r="152" spans="1:16" s="143" customFormat="1" outlineLevel="3">
      <c r="A152" s="109"/>
      <c r="B152" s="110"/>
      <c r="C152" s="110"/>
      <c r="D152" s="111" t="s">
        <v>886</v>
      </c>
      <c r="E152" s="110"/>
      <c r="F152" s="112">
        <v>0.7</v>
      </c>
      <c r="G152" s="141"/>
      <c r="H152" s="142"/>
      <c r="I152" s="141"/>
      <c r="J152" s="174"/>
      <c r="K152" s="175"/>
      <c r="L152" s="176"/>
      <c r="M152" s="176"/>
      <c r="N152" s="176"/>
      <c r="O152" s="170" t="s">
        <v>3818</v>
      </c>
      <c r="P152" s="177"/>
    </row>
    <row r="153" spans="1:16" outlineLevel="2">
      <c r="A153" s="104">
        <v>57</v>
      </c>
      <c r="B153" s="105" t="s">
        <v>8</v>
      </c>
      <c r="C153" s="106" t="s">
        <v>152</v>
      </c>
      <c r="D153" s="107" t="s">
        <v>793</v>
      </c>
      <c r="E153" s="105" t="s">
        <v>4</v>
      </c>
      <c r="F153" s="108">
        <v>0.05</v>
      </c>
      <c r="G153" s="138">
        <v>0</v>
      </c>
      <c r="H153" s="139">
        <f>F153*(1+G153/100)</f>
        <v>0.05</v>
      </c>
      <c r="I153" s="138"/>
      <c r="J153" s="170">
        <f>H153*I153</f>
        <v>0</v>
      </c>
      <c r="K153" s="171">
        <v>1.06277</v>
      </c>
      <c r="L153" s="172">
        <f>H153*K153</f>
        <v>5.3138500000000005E-2</v>
      </c>
      <c r="M153" s="171"/>
      <c r="N153" s="172">
        <f>H153*M153</f>
        <v>0</v>
      </c>
      <c r="O153" s="170" t="s">
        <v>3818</v>
      </c>
    </row>
    <row r="154" spans="1:16" s="143" customFormat="1" ht="22.5" outlineLevel="3">
      <c r="A154" s="109"/>
      <c r="B154" s="110"/>
      <c r="C154" s="110"/>
      <c r="D154" s="111" t="s">
        <v>949</v>
      </c>
      <c r="E154" s="110"/>
      <c r="F154" s="112">
        <v>0.05</v>
      </c>
      <c r="G154" s="141"/>
      <c r="H154" s="142"/>
      <c r="I154" s="141"/>
      <c r="J154" s="174"/>
      <c r="K154" s="175"/>
      <c r="L154" s="176"/>
      <c r="M154" s="176"/>
      <c r="N154" s="176"/>
      <c r="O154" s="178" t="s">
        <v>2</v>
      </c>
      <c r="P154" s="177"/>
    </row>
    <row r="155" spans="1:16" s="146" customFormat="1" ht="12.75" customHeight="1" outlineLevel="2">
      <c r="A155" s="113"/>
      <c r="B155" s="114"/>
      <c r="C155" s="114"/>
      <c r="D155" s="115"/>
      <c r="E155" s="114"/>
      <c r="F155" s="116"/>
      <c r="G155" s="144"/>
      <c r="H155" s="145"/>
      <c r="I155" s="144"/>
      <c r="J155" s="179"/>
      <c r="K155" s="180"/>
      <c r="L155" s="181"/>
      <c r="M155" s="181"/>
      <c r="N155" s="181"/>
      <c r="O155" s="182" t="s">
        <v>2</v>
      </c>
      <c r="P155" s="183"/>
    </row>
    <row r="156" spans="1:16" s="137" customFormat="1" ht="16.5" customHeight="1" outlineLevel="1">
      <c r="A156" s="100"/>
      <c r="B156" s="101"/>
      <c r="C156" s="102"/>
      <c r="D156" s="102" t="s">
        <v>856</v>
      </c>
      <c r="E156" s="101"/>
      <c r="F156" s="103"/>
      <c r="G156" s="135"/>
      <c r="H156" s="136"/>
      <c r="I156" s="135"/>
      <c r="J156" s="165">
        <f>SUBTOTAL(9,J157:J188)</f>
        <v>0</v>
      </c>
      <c r="K156" s="166"/>
      <c r="L156" s="167">
        <f>SUBTOTAL(9,L157:L188)</f>
        <v>0</v>
      </c>
      <c r="M156" s="168"/>
      <c r="N156" s="167">
        <f>SUBTOTAL(9,N157:N188)</f>
        <v>16.929180000000002</v>
      </c>
      <c r="O156" s="163" t="s">
        <v>2</v>
      </c>
      <c r="P156" s="169"/>
    </row>
    <row r="157" spans="1:16" ht="22.5" outlineLevel="2">
      <c r="A157" s="104">
        <v>58</v>
      </c>
      <c r="B157" s="105" t="s">
        <v>8</v>
      </c>
      <c r="C157" s="106" t="s">
        <v>402</v>
      </c>
      <c r="D157" s="107" t="s">
        <v>1357</v>
      </c>
      <c r="E157" s="105" t="s">
        <v>17</v>
      </c>
      <c r="F157" s="108">
        <v>1</v>
      </c>
      <c r="G157" s="138"/>
      <c r="H157" s="139">
        <f>F157*(1+G157/100)</f>
        <v>1</v>
      </c>
      <c r="I157" s="138"/>
      <c r="J157" s="170">
        <f>H157*I157</f>
        <v>0</v>
      </c>
      <c r="K157" s="171"/>
      <c r="L157" s="172">
        <f>H157*K157</f>
        <v>0</v>
      </c>
      <c r="M157" s="171"/>
      <c r="N157" s="172">
        <f>H157*M157</f>
        <v>0</v>
      </c>
      <c r="O157" s="184" t="s">
        <v>1651</v>
      </c>
    </row>
    <row r="158" spans="1:16" outlineLevel="2">
      <c r="A158" s="104">
        <v>59</v>
      </c>
      <c r="B158" s="105" t="s">
        <v>8</v>
      </c>
      <c r="C158" s="106" t="s">
        <v>293</v>
      </c>
      <c r="D158" s="107" t="s">
        <v>1124</v>
      </c>
      <c r="E158" s="105" t="s">
        <v>18</v>
      </c>
      <c r="F158" s="108">
        <v>14</v>
      </c>
      <c r="G158" s="138">
        <v>0</v>
      </c>
      <c r="H158" s="139">
        <f>F158*(1+G158/100)</f>
        <v>14</v>
      </c>
      <c r="I158" s="138"/>
      <c r="J158" s="170">
        <f>H158*I158</f>
        <v>0</v>
      </c>
      <c r="K158" s="171"/>
      <c r="L158" s="172">
        <f>H158*K158</f>
        <v>0</v>
      </c>
      <c r="M158" s="171">
        <v>1E-3</v>
      </c>
      <c r="N158" s="172">
        <f>H158*M158</f>
        <v>1.4E-2</v>
      </c>
      <c r="O158" s="170" t="s">
        <v>3818</v>
      </c>
    </row>
    <row r="159" spans="1:16" s="143" customFormat="1" outlineLevel="3">
      <c r="A159" s="109"/>
      <c r="B159" s="110"/>
      <c r="C159" s="110"/>
      <c r="D159" s="111" t="s">
        <v>495</v>
      </c>
      <c r="E159" s="110"/>
      <c r="F159" s="112">
        <v>14</v>
      </c>
      <c r="G159" s="141"/>
      <c r="H159" s="142"/>
      <c r="I159" s="141"/>
      <c r="J159" s="174"/>
      <c r="K159" s="175"/>
      <c r="L159" s="176"/>
      <c r="M159" s="176"/>
      <c r="N159" s="176"/>
      <c r="O159" s="170" t="s">
        <v>3818</v>
      </c>
      <c r="P159" s="177"/>
    </row>
    <row r="160" spans="1:16" outlineLevel="2">
      <c r="A160" s="104">
        <v>60</v>
      </c>
      <c r="B160" s="105" t="s">
        <v>8</v>
      </c>
      <c r="C160" s="106" t="s">
        <v>294</v>
      </c>
      <c r="D160" s="107" t="s">
        <v>1125</v>
      </c>
      <c r="E160" s="105" t="s">
        <v>18</v>
      </c>
      <c r="F160" s="108">
        <v>22</v>
      </c>
      <c r="G160" s="138">
        <v>0</v>
      </c>
      <c r="H160" s="139">
        <f>F160*(1+G160/100)</f>
        <v>22</v>
      </c>
      <c r="I160" s="138"/>
      <c r="J160" s="170">
        <f>H160*I160</f>
        <v>0</v>
      </c>
      <c r="K160" s="171"/>
      <c r="L160" s="172">
        <f>H160*K160</f>
        <v>0</v>
      </c>
      <c r="M160" s="171">
        <v>2E-3</v>
      </c>
      <c r="N160" s="172">
        <f>H160*M160</f>
        <v>4.3999999999999997E-2</v>
      </c>
      <c r="O160" s="170" t="s">
        <v>3818</v>
      </c>
    </row>
    <row r="161" spans="1:16" s="143" customFormat="1" outlineLevel="3">
      <c r="A161" s="109"/>
      <c r="B161" s="110"/>
      <c r="C161" s="110"/>
      <c r="D161" s="111" t="s">
        <v>496</v>
      </c>
      <c r="E161" s="110"/>
      <c r="F161" s="112">
        <v>22</v>
      </c>
      <c r="G161" s="141"/>
      <c r="H161" s="142"/>
      <c r="I161" s="141"/>
      <c r="J161" s="174"/>
      <c r="K161" s="175"/>
      <c r="L161" s="176"/>
      <c r="M161" s="176"/>
      <c r="N161" s="176"/>
      <c r="O161" s="170" t="s">
        <v>3818</v>
      </c>
      <c r="P161" s="177"/>
    </row>
    <row r="162" spans="1:16" ht="22.5" outlineLevel="2">
      <c r="A162" s="104">
        <v>61</v>
      </c>
      <c r="B162" s="105" t="s">
        <v>8</v>
      </c>
      <c r="C162" s="106" t="s">
        <v>297</v>
      </c>
      <c r="D162" s="107" t="s">
        <v>1141</v>
      </c>
      <c r="E162" s="105" t="s">
        <v>18</v>
      </c>
      <c r="F162" s="108">
        <v>7</v>
      </c>
      <c r="G162" s="138">
        <v>0</v>
      </c>
      <c r="H162" s="139">
        <f>F162*(1+G162/100)</f>
        <v>7</v>
      </c>
      <c r="I162" s="138"/>
      <c r="J162" s="170">
        <f>H162*I162</f>
        <v>0</v>
      </c>
      <c r="K162" s="171"/>
      <c r="L162" s="172">
        <f>H162*K162</f>
        <v>0</v>
      </c>
      <c r="M162" s="171">
        <v>0.124</v>
      </c>
      <c r="N162" s="172">
        <f>H162*M162</f>
        <v>0.86799999999999999</v>
      </c>
      <c r="O162" s="170" t="s">
        <v>3818</v>
      </c>
    </row>
    <row r="163" spans="1:16" s="143" customFormat="1" outlineLevel="3">
      <c r="A163" s="109"/>
      <c r="B163" s="110"/>
      <c r="C163" s="110"/>
      <c r="D163" s="111" t="s">
        <v>526</v>
      </c>
      <c r="E163" s="110"/>
      <c r="F163" s="112">
        <v>7</v>
      </c>
      <c r="G163" s="141"/>
      <c r="H163" s="142"/>
      <c r="I163" s="141"/>
      <c r="J163" s="174"/>
      <c r="K163" s="175"/>
      <c r="L163" s="176"/>
      <c r="M163" s="176"/>
      <c r="N163" s="176"/>
      <c r="O163" s="170" t="s">
        <v>3818</v>
      </c>
      <c r="P163" s="177"/>
    </row>
    <row r="164" spans="1:16" ht="22.5" outlineLevel="2">
      <c r="A164" s="104">
        <v>62</v>
      </c>
      <c r="B164" s="105" t="s">
        <v>8</v>
      </c>
      <c r="C164" s="106" t="s">
        <v>446</v>
      </c>
      <c r="D164" s="107" t="s">
        <v>1227</v>
      </c>
      <c r="E164" s="105" t="s">
        <v>18</v>
      </c>
      <c r="F164" s="108">
        <v>12</v>
      </c>
      <c r="G164" s="138">
        <v>0</v>
      </c>
      <c r="H164" s="139">
        <f>F164*(1+G164/100)</f>
        <v>12</v>
      </c>
      <c r="I164" s="138"/>
      <c r="J164" s="170">
        <f>H164*I164</f>
        <v>0</v>
      </c>
      <c r="K164" s="171"/>
      <c r="L164" s="172">
        <f>H164*K164</f>
        <v>0</v>
      </c>
      <c r="M164" s="171">
        <v>4.9000000000000002E-2</v>
      </c>
      <c r="N164" s="172">
        <f>H164*M164</f>
        <v>0.58800000000000008</v>
      </c>
      <c r="O164" s="170" t="s">
        <v>3818</v>
      </c>
    </row>
    <row r="165" spans="1:16" s="143" customFormat="1" outlineLevel="3">
      <c r="A165" s="109"/>
      <c r="B165" s="110"/>
      <c r="C165" s="110"/>
      <c r="D165" s="111" t="s">
        <v>494</v>
      </c>
      <c r="E165" s="110"/>
      <c r="F165" s="112">
        <v>12</v>
      </c>
      <c r="G165" s="141"/>
      <c r="H165" s="142"/>
      <c r="I165" s="141"/>
      <c r="J165" s="174"/>
      <c r="K165" s="175"/>
      <c r="L165" s="176"/>
      <c r="M165" s="176"/>
      <c r="N165" s="176"/>
      <c r="O165" s="170" t="s">
        <v>3818</v>
      </c>
      <c r="P165" s="177"/>
    </row>
    <row r="166" spans="1:16" outlineLevel="2">
      <c r="A166" s="104">
        <v>63</v>
      </c>
      <c r="B166" s="105" t="s">
        <v>8</v>
      </c>
      <c r="C166" s="106" t="s">
        <v>300</v>
      </c>
      <c r="D166" s="107" t="s">
        <v>938</v>
      </c>
      <c r="E166" s="105" t="s">
        <v>3</v>
      </c>
      <c r="F166" s="108">
        <v>30</v>
      </c>
      <c r="G166" s="138">
        <v>0</v>
      </c>
      <c r="H166" s="139">
        <f>F166*(1+G166/100)</f>
        <v>30</v>
      </c>
      <c r="I166" s="138"/>
      <c r="J166" s="170">
        <f>H166*I166</f>
        <v>0</v>
      </c>
      <c r="K166" s="171"/>
      <c r="L166" s="172">
        <f>H166*K166</f>
        <v>0</v>
      </c>
      <c r="M166" s="171">
        <v>3.7999999999999999E-2</v>
      </c>
      <c r="N166" s="172">
        <f>H166*M166</f>
        <v>1.1399999999999999</v>
      </c>
      <c r="O166" s="170" t="s">
        <v>3818</v>
      </c>
    </row>
    <row r="167" spans="1:16" s="143" customFormat="1" outlineLevel="3">
      <c r="A167" s="109"/>
      <c r="B167" s="110"/>
      <c r="C167" s="110"/>
      <c r="D167" s="111" t="s">
        <v>497</v>
      </c>
      <c r="E167" s="110"/>
      <c r="F167" s="112">
        <v>30</v>
      </c>
      <c r="G167" s="141"/>
      <c r="H167" s="142"/>
      <c r="I167" s="141"/>
      <c r="J167" s="174"/>
      <c r="K167" s="175"/>
      <c r="L167" s="176"/>
      <c r="M167" s="176"/>
      <c r="N167" s="176"/>
      <c r="O167" s="170" t="s">
        <v>3818</v>
      </c>
      <c r="P167" s="177"/>
    </row>
    <row r="168" spans="1:16" outlineLevel="2">
      <c r="A168" s="104">
        <v>64</v>
      </c>
      <c r="B168" s="105" t="s">
        <v>8</v>
      </c>
      <c r="C168" s="106" t="s">
        <v>301</v>
      </c>
      <c r="D168" s="107" t="s">
        <v>939</v>
      </c>
      <c r="E168" s="105" t="s">
        <v>3</v>
      </c>
      <c r="F168" s="108">
        <v>28</v>
      </c>
      <c r="G168" s="138">
        <v>0</v>
      </c>
      <c r="H168" s="139">
        <f>F168*(1+G168/100)</f>
        <v>28</v>
      </c>
      <c r="I168" s="138"/>
      <c r="J168" s="170">
        <f>H168*I168</f>
        <v>0</v>
      </c>
      <c r="K168" s="171"/>
      <c r="L168" s="172">
        <f>H168*K168</f>
        <v>0</v>
      </c>
      <c r="M168" s="171">
        <v>5.3999999999999999E-2</v>
      </c>
      <c r="N168" s="172">
        <f>H168*M168</f>
        <v>1.512</v>
      </c>
      <c r="O168" s="170" t="s">
        <v>3818</v>
      </c>
    </row>
    <row r="169" spans="1:16" s="143" customFormat="1" outlineLevel="3">
      <c r="A169" s="109"/>
      <c r="B169" s="110"/>
      <c r="C169" s="110"/>
      <c r="D169" s="111" t="s">
        <v>522</v>
      </c>
      <c r="E169" s="110"/>
      <c r="F169" s="112">
        <v>28</v>
      </c>
      <c r="G169" s="141"/>
      <c r="H169" s="142"/>
      <c r="I169" s="141"/>
      <c r="J169" s="174"/>
      <c r="K169" s="175"/>
      <c r="L169" s="176"/>
      <c r="M169" s="176"/>
      <c r="N169" s="176"/>
      <c r="O169" s="170" t="s">
        <v>3818</v>
      </c>
      <c r="P169" s="177"/>
    </row>
    <row r="170" spans="1:16" ht="22.5" outlineLevel="2">
      <c r="A170" s="104">
        <v>65</v>
      </c>
      <c r="B170" s="105" t="s">
        <v>8</v>
      </c>
      <c r="C170" s="106" t="s">
        <v>304</v>
      </c>
      <c r="D170" s="107" t="s">
        <v>1149</v>
      </c>
      <c r="E170" s="105" t="s">
        <v>3</v>
      </c>
      <c r="F170" s="108">
        <v>10</v>
      </c>
      <c r="G170" s="138">
        <v>0</v>
      </c>
      <c r="H170" s="139">
        <f>F170*(1+G170/100)</f>
        <v>10</v>
      </c>
      <c r="I170" s="138"/>
      <c r="J170" s="170">
        <f>H170*I170</f>
        <v>0</v>
      </c>
      <c r="K170" s="171"/>
      <c r="L170" s="172">
        <f>H170*K170</f>
        <v>0</v>
      </c>
      <c r="M170" s="171">
        <v>6.6000000000000003E-2</v>
      </c>
      <c r="N170" s="172">
        <f>H170*M170</f>
        <v>0.66</v>
      </c>
      <c r="O170" s="170" t="s">
        <v>3818</v>
      </c>
    </row>
    <row r="171" spans="1:16" s="143" customFormat="1" outlineLevel="3">
      <c r="A171" s="109"/>
      <c r="B171" s="110"/>
      <c r="C171" s="110"/>
      <c r="D171" s="111" t="s">
        <v>493</v>
      </c>
      <c r="E171" s="110"/>
      <c r="F171" s="112">
        <v>10</v>
      </c>
      <c r="G171" s="141"/>
      <c r="H171" s="142"/>
      <c r="I171" s="141"/>
      <c r="J171" s="174"/>
      <c r="K171" s="175"/>
      <c r="L171" s="176"/>
      <c r="M171" s="176"/>
      <c r="N171" s="176"/>
      <c r="O171" s="170" t="s">
        <v>3818</v>
      </c>
      <c r="P171" s="177"/>
    </row>
    <row r="172" spans="1:16" outlineLevel="2">
      <c r="A172" s="104">
        <v>66</v>
      </c>
      <c r="B172" s="105" t="s">
        <v>8</v>
      </c>
      <c r="C172" s="106" t="s">
        <v>174</v>
      </c>
      <c r="D172" s="107" t="s">
        <v>736</v>
      </c>
      <c r="E172" s="105" t="s">
        <v>22</v>
      </c>
      <c r="F172" s="108">
        <v>9</v>
      </c>
      <c r="G172" s="138">
        <v>0</v>
      </c>
      <c r="H172" s="139">
        <f>F172*(1+G172/100)</f>
        <v>9</v>
      </c>
      <c r="I172" s="138"/>
      <c r="J172" s="170">
        <f>H172*I172</f>
        <v>0</v>
      </c>
      <c r="K172" s="171"/>
      <c r="L172" s="172">
        <f>H172*K172</f>
        <v>0</v>
      </c>
      <c r="M172" s="171">
        <v>3.4200000000000001E-2</v>
      </c>
      <c r="N172" s="172">
        <f>H172*M172</f>
        <v>0.30780000000000002</v>
      </c>
      <c r="O172" s="170" t="s">
        <v>3818</v>
      </c>
    </row>
    <row r="173" spans="1:16" s="143" customFormat="1" outlineLevel="3">
      <c r="A173" s="109"/>
      <c r="B173" s="110"/>
      <c r="C173" s="110"/>
      <c r="D173" s="111" t="s">
        <v>486</v>
      </c>
      <c r="E173" s="110"/>
      <c r="F173" s="112">
        <v>9</v>
      </c>
      <c r="G173" s="141"/>
      <c r="H173" s="142"/>
      <c r="I173" s="141"/>
      <c r="J173" s="174"/>
      <c r="K173" s="175"/>
      <c r="L173" s="176"/>
      <c r="M173" s="176"/>
      <c r="N173" s="176"/>
      <c r="O173" s="170" t="s">
        <v>3818</v>
      </c>
      <c r="P173" s="177"/>
    </row>
    <row r="174" spans="1:16" outlineLevel="2">
      <c r="A174" s="104">
        <v>67</v>
      </c>
      <c r="B174" s="105" t="s">
        <v>8</v>
      </c>
      <c r="C174" s="106" t="s">
        <v>175</v>
      </c>
      <c r="D174" s="107" t="s">
        <v>804</v>
      </c>
      <c r="E174" s="105" t="s">
        <v>22</v>
      </c>
      <c r="F174" s="108">
        <v>11</v>
      </c>
      <c r="G174" s="138">
        <v>0</v>
      </c>
      <c r="H174" s="139">
        <f>F174*(1+G174/100)</f>
        <v>11</v>
      </c>
      <c r="I174" s="138"/>
      <c r="J174" s="170">
        <f>H174*I174</f>
        <v>0</v>
      </c>
      <c r="K174" s="171"/>
      <c r="L174" s="172">
        <f>H174*K174</f>
        <v>0</v>
      </c>
      <c r="M174" s="171">
        <v>1.9460000000000002E-2</v>
      </c>
      <c r="N174" s="172">
        <f>H174*M174</f>
        <v>0.21406000000000003</v>
      </c>
      <c r="O174" s="170" t="s">
        <v>3818</v>
      </c>
    </row>
    <row r="175" spans="1:16" s="143" customFormat="1" outlineLevel="3">
      <c r="A175" s="109"/>
      <c r="B175" s="110"/>
      <c r="C175" s="110"/>
      <c r="D175" s="111" t="s">
        <v>549</v>
      </c>
      <c r="E175" s="110"/>
      <c r="F175" s="112">
        <v>11</v>
      </c>
      <c r="G175" s="141"/>
      <c r="H175" s="142"/>
      <c r="I175" s="141"/>
      <c r="J175" s="174"/>
      <c r="K175" s="175"/>
      <c r="L175" s="176"/>
      <c r="M175" s="176"/>
      <c r="N175" s="176"/>
      <c r="O175" s="170" t="s">
        <v>3818</v>
      </c>
      <c r="P175" s="177"/>
    </row>
    <row r="176" spans="1:16" outlineLevel="2">
      <c r="A176" s="104">
        <v>68</v>
      </c>
      <c r="B176" s="105" t="s">
        <v>8</v>
      </c>
      <c r="C176" s="106" t="s">
        <v>176</v>
      </c>
      <c r="D176" s="107" t="s">
        <v>676</v>
      </c>
      <c r="E176" s="105" t="s">
        <v>22</v>
      </c>
      <c r="F176" s="108">
        <v>1</v>
      </c>
      <c r="G176" s="138">
        <v>0</v>
      </c>
      <c r="H176" s="139">
        <f>F176*(1+G176/100)</f>
        <v>1</v>
      </c>
      <c r="I176" s="138"/>
      <c r="J176" s="170">
        <f>H176*I176</f>
        <v>0</v>
      </c>
      <c r="K176" s="171"/>
      <c r="L176" s="172">
        <f>H176*K176</f>
        <v>0</v>
      </c>
      <c r="M176" s="171">
        <v>2.2499999999999999E-2</v>
      </c>
      <c r="N176" s="172">
        <f>H176*M176</f>
        <v>2.2499999999999999E-2</v>
      </c>
      <c r="O176" s="170" t="s">
        <v>3818</v>
      </c>
    </row>
    <row r="177" spans="1:16" s="143" customFormat="1" outlineLevel="3">
      <c r="A177" s="109"/>
      <c r="B177" s="110"/>
      <c r="C177" s="110"/>
      <c r="D177" s="111" t="s">
        <v>507</v>
      </c>
      <c r="E177" s="110"/>
      <c r="F177" s="112">
        <v>1</v>
      </c>
      <c r="G177" s="141"/>
      <c r="H177" s="142"/>
      <c r="I177" s="141"/>
      <c r="J177" s="174"/>
      <c r="K177" s="175"/>
      <c r="L177" s="176"/>
      <c r="M177" s="176"/>
      <c r="N177" s="176"/>
      <c r="O177" s="170" t="s">
        <v>3818</v>
      </c>
      <c r="P177" s="177"/>
    </row>
    <row r="178" spans="1:16" outlineLevel="2">
      <c r="A178" s="104">
        <v>69</v>
      </c>
      <c r="B178" s="105" t="s">
        <v>8</v>
      </c>
      <c r="C178" s="106" t="s">
        <v>177</v>
      </c>
      <c r="D178" s="107" t="s">
        <v>986</v>
      </c>
      <c r="E178" s="105" t="s">
        <v>22</v>
      </c>
      <c r="F178" s="108">
        <v>1</v>
      </c>
      <c r="G178" s="138">
        <v>0</v>
      </c>
      <c r="H178" s="139">
        <f>F178*(1+G178/100)</f>
        <v>1</v>
      </c>
      <c r="I178" s="138"/>
      <c r="J178" s="170">
        <f>H178*I178</f>
        <v>0</v>
      </c>
      <c r="K178" s="171"/>
      <c r="L178" s="172">
        <f>H178*K178</f>
        <v>0</v>
      </c>
      <c r="M178" s="171">
        <v>2.4500000000000001E-2</v>
      </c>
      <c r="N178" s="172">
        <f>H178*M178</f>
        <v>2.4500000000000001E-2</v>
      </c>
      <c r="O178" s="170" t="s">
        <v>3818</v>
      </c>
    </row>
    <row r="179" spans="1:16" s="143" customFormat="1" outlineLevel="3">
      <c r="A179" s="109"/>
      <c r="B179" s="110"/>
      <c r="C179" s="110"/>
      <c r="D179" s="111" t="s">
        <v>623</v>
      </c>
      <c r="E179" s="110"/>
      <c r="F179" s="112">
        <v>1</v>
      </c>
      <c r="G179" s="141"/>
      <c r="H179" s="142"/>
      <c r="I179" s="141"/>
      <c r="J179" s="174"/>
      <c r="K179" s="175"/>
      <c r="L179" s="176"/>
      <c r="M179" s="176"/>
      <c r="N179" s="176"/>
      <c r="O179" s="170" t="s">
        <v>3818</v>
      </c>
      <c r="P179" s="177"/>
    </row>
    <row r="180" spans="1:16" outlineLevel="2">
      <c r="A180" s="104">
        <v>70</v>
      </c>
      <c r="B180" s="105" t="s">
        <v>8</v>
      </c>
      <c r="C180" s="106" t="s">
        <v>178</v>
      </c>
      <c r="D180" s="107" t="s">
        <v>985</v>
      </c>
      <c r="E180" s="105" t="s">
        <v>22</v>
      </c>
      <c r="F180" s="108">
        <v>22</v>
      </c>
      <c r="G180" s="138">
        <v>0</v>
      </c>
      <c r="H180" s="139">
        <f>F180*(1+G180/100)</f>
        <v>22</v>
      </c>
      <c r="I180" s="138"/>
      <c r="J180" s="170">
        <f>H180*I180</f>
        <v>0</v>
      </c>
      <c r="K180" s="171"/>
      <c r="L180" s="172">
        <f>H180*K180</f>
        <v>0</v>
      </c>
      <c r="M180" s="171">
        <v>1.56E-3</v>
      </c>
      <c r="N180" s="172">
        <f>H180*M180</f>
        <v>3.4319999999999996E-2</v>
      </c>
      <c r="O180" s="170" t="s">
        <v>3818</v>
      </c>
    </row>
    <row r="181" spans="1:16" s="143" customFormat="1" outlineLevel="3">
      <c r="A181" s="109"/>
      <c r="B181" s="110"/>
      <c r="C181" s="110"/>
      <c r="D181" s="111" t="s">
        <v>852</v>
      </c>
      <c r="E181" s="110"/>
      <c r="F181" s="112">
        <v>22</v>
      </c>
      <c r="G181" s="141"/>
      <c r="H181" s="142"/>
      <c r="I181" s="141"/>
      <c r="J181" s="174"/>
      <c r="K181" s="175"/>
      <c r="L181" s="176"/>
      <c r="M181" s="176"/>
      <c r="N181" s="176"/>
      <c r="O181" s="178" t="s">
        <v>2</v>
      </c>
      <c r="P181" s="177"/>
    </row>
    <row r="182" spans="1:16" outlineLevel="2">
      <c r="A182" s="104">
        <v>71</v>
      </c>
      <c r="B182" s="105" t="s">
        <v>8</v>
      </c>
      <c r="C182" s="106" t="s">
        <v>447</v>
      </c>
      <c r="D182" s="107" t="s">
        <v>917</v>
      </c>
      <c r="E182" s="105" t="s">
        <v>16</v>
      </c>
      <c r="F182" s="108">
        <v>10</v>
      </c>
      <c r="G182" s="138">
        <v>0</v>
      </c>
      <c r="H182" s="139">
        <f>F182*(1+G182/100)</f>
        <v>10</v>
      </c>
      <c r="I182" s="138"/>
      <c r="J182" s="170">
        <f>H182*I182</f>
        <v>0</v>
      </c>
      <c r="K182" s="171"/>
      <c r="L182" s="172">
        <f>H182*K182</f>
        <v>0</v>
      </c>
      <c r="M182" s="171"/>
      <c r="N182" s="172">
        <f>H182*M182</f>
        <v>0</v>
      </c>
      <c r="O182" s="184" t="s">
        <v>1651</v>
      </c>
    </row>
    <row r="183" spans="1:16" s="143" customFormat="1" outlineLevel="3">
      <c r="A183" s="109"/>
      <c r="B183" s="110"/>
      <c r="C183" s="110"/>
      <c r="D183" s="111" t="s">
        <v>699</v>
      </c>
      <c r="E183" s="110"/>
      <c r="F183" s="112">
        <v>10</v>
      </c>
      <c r="G183" s="141"/>
      <c r="H183" s="142"/>
      <c r="I183" s="141"/>
      <c r="J183" s="174"/>
      <c r="K183" s="175"/>
      <c r="L183" s="176"/>
      <c r="M183" s="176"/>
      <c r="N183" s="176"/>
      <c r="O183" s="184" t="s">
        <v>1651</v>
      </c>
      <c r="P183" s="177"/>
    </row>
    <row r="184" spans="1:16" outlineLevel="2">
      <c r="A184" s="104">
        <v>72</v>
      </c>
      <c r="B184" s="105" t="s">
        <v>8</v>
      </c>
      <c r="C184" s="106" t="s">
        <v>448</v>
      </c>
      <c r="D184" s="107" t="s">
        <v>1039</v>
      </c>
      <c r="E184" s="105" t="s">
        <v>22</v>
      </c>
      <c r="F184" s="108">
        <v>1</v>
      </c>
      <c r="G184" s="138"/>
      <c r="H184" s="139">
        <f>F184*(1+G184/100)</f>
        <v>1</v>
      </c>
      <c r="I184" s="138"/>
      <c r="J184" s="170">
        <f>H184*I184</f>
        <v>0</v>
      </c>
      <c r="K184" s="171"/>
      <c r="L184" s="172">
        <f>H184*K184</f>
        <v>0</v>
      </c>
      <c r="M184" s="171">
        <v>1</v>
      </c>
      <c r="N184" s="172">
        <f>H184*M184</f>
        <v>1</v>
      </c>
      <c r="O184" s="184" t="s">
        <v>1651</v>
      </c>
    </row>
    <row r="185" spans="1:16" ht="22.5" outlineLevel="2">
      <c r="A185" s="104">
        <v>73</v>
      </c>
      <c r="B185" s="105" t="s">
        <v>8</v>
      </c>
      <c r="C185" s="106" t="s">
        <v>449</v>
      </c>
      <c r="D185" s="107" t="s">
        <v>1161</v>
      </c>
      <c r="E185" s="105" t="s">
        <v>22</v>
      </c>
      <c r="F185" s="108">
        <v>1</v>
      </c>
      <c r="G185" s="138"/>
      <c r="H185" s="139">
        <f>F185*(1+G185/100)</f>
        <v>1</v>
      </c>
      <c r="I185" s="138"/>
      <c r="J185" s="170">
        <f>H185*I185</f>
        <v>0</v>
      </c>
      <c r="K185" s="171"/>
      <c r="L185" s="172">
        <f>H185*K185</f>
        <v>0</v>
      </c>
      <c r="M185" s="171">
        <v>1.5</v>
      </c>
      <c r="N185" s="172">
        <f>H185*M185</f>
        <v>1.5</v>
      </c>
      <c r="O185" s="184" t="s">
        <v>1651</v>
      </c>
    </row>
    <row r="186" spans="1:16" ht="22.5" outlineLevel="2">
      <c r="A186" s="104">
        <v>74</v>
      </c>
      <c r="B186" s="105" t="s">
        <v>8</v>
      </c>
      <c r="C186" s="106" t="s">
        <v>439</v>
      </c>
      <c r="D186" s="107" t="s">
        <v>1376</v>
      </c>
      <c r="E186" s="105" t="s">
        <v>17</v>
      </c>
      <c r="F186" s="108">
        <v>1</v>
      </c>
      <c r="G186" s="138">
        <v>0</v>
      </c>
      <c r="H186" s="139">
        <f>F186*(1+G186/100)</f>
        <v>1</v>
      </c>
      <c r="I186" s="138"/>
      <c r="J186" s="170">
        <f>H186*I186</f>
        <v>0</v>
      </c>
      <c r="K186" s="171"/>
      <c r="L186" s="172">
        <f>H186*K186</f>
        <v>0</v>
      </c>
      <c r="M186" s="171">
        <v>9</v>
      </c>
      <c r="N186" s="172">
        <f>H186*M186</f>
        <v>9</v>
      </c>
      <c r="O186" s="184" t="s">
        <v>1651</v>
      </c>
    </row>
    <row r="187" spans="1:16" s="143" customFormat="1" outlineLevel="3">
      <c r="A187" s="109"/>
      <c r="B187" s="110"/>
      <c r="C187" s="110"/>
      <c r="D187" s="111" t="s">
        <v>564</v>
      </c>
      <c r="E187" s="110"/>
      <c r="F187" s="112">
        <v>1</v>
      </c>
      <c r="G187" s="141"/>
      <c r="H187" s="142"/>
      <c r="I187" s="141"/>
      <c r="J187" s="174"/>
      <c r="K187" s="175"/>
      <c r="L187" s="176"/>
      <c r="M187" s="176"/>
      <c r="N187" s="176"/>
      <c r="O187" s="178" t="s">
        <v>2</v>
      </c>
      <c r="P187" s="177"/>
    </row>
    <row r="188" spans="1:16" s="146" customFormat="1" ht="12.75" customHeight="1" outlineLevel="2">
      <c r="A188" s="113"/>
      <c r="B188" s="114"/>
      <c r="C188" s="114"/>
      <c r="D188" s="115"/>
      <c r="E188" s="114"/>
      <c r="F188" s="116"/>
      <c r="G188" s="144"/>
      <c r="H188" s="145"/>
      <c r="I188" s="144"/>
      <c r="J188" s="179"/>
      <c r="K188" s="180"/>
      <c r="L188" s="181"/>
      <c r="M188" s="181"/>
      <c r="N188" s="181"/>
      <c r="O188" s="182" t="s">
        <v>2</v>
      </c>
      <c r="P188" s="183"/>
    </row>
    <row r="189" spans="1:16" s="137" customFormat="1" ht="16.5" customHeight="1" outlineLevel="1">
      <c r="A189" s="100"/>
      <c r="B189" s="101"/>
      <c r="C189" s="102"/>
      <c r="D189" s="102" t="s">
        <v>884</v>
      </c>
      <c r="E189" s="101"/>
      <c r="F189" s="103"/>
      <c r="G189" s="135"/>
      <c r="H189" s="136"/>
      <c r="I189" s="135"/>
      <c r="J189" s="165">
        <f>SUBTOTAL(9,J190:J198)</f>
        <v>0</v>
      </c>
      <c r="K189" s="166"/>
      <c r="L189" s="167">
        <f>SUBTOTAL(9,L190:L198)</f>
        <v>0.13392599999999996</v>
      </c>
      <c r="M189" s="168"/>
      <c r="N189" s="167">
        <f>SUBTOTAL(9,N190:N198)</f>
        <v>0</v>
      </c>
      <c r="O189" s="163" t="s">
        <v>2</v>
      </c>
      <c r="P189" s="169"/>
    </row>
    <row r="190" spans="1:16" ht="22.5" outlineLevel="2">
      <c r="A190" s="104">
        <v>75</v>
      </c>
      <c r="B190" s="105" t="s">
        <v>8</v>
      </c>
      <c r="C190" s="106" t="s">
        <v>273</v>
      </c>
      <c r="D190" s="107" t="s">
        <v>1192</v>
      </c>
      <c r="E190" s="105" t="s">
        <v>10</v>
      </c>
      <c r="F190" s="108">
        <v>556.24</v>
      </c>
      <c r="G190" s="138"/>
      <c r="H190" s="139">
        <f>F190*(1+G190/100)</f>
        <v>556.24</v>
      </c>
      <c r="I190" s="138"/>
      <c r="J190" s="170">
        <f>H190*I190</f>
        <v>0</v>
      </c>
      <c r="K190" s="171"/>
      <c r="L190" s="172">
        <f>H190*K190</f>
        <v>0</v>
      </c>
      <c r="M190" s="171"/>
      <c r="N190" s="172">
        <f>H190*M190</f>
        <v>0</v>
      </c>
      <c r="O190" s="170" t="s">
        <v>3818</v>
      </c>
    </row>
    <row r="191" spans="1:16" s="143" customFormat="1" ht="22.5" outlineLevel="3">
      <c r="A191" s="109"/>
      <c r="B191" s="110"/>
      <c r="C191" s="110"/>
      <c r="D191" s="111" t="s">
        <v>1230</v>
      </c>
      <c r="E191" s="110"/>
      <c r="F191" s="112">
        <v>556.24</v>
      </c>
      <c r="G191" s="141"/>
      <c r="H191" s="142"/>
      <c r="I191" s="141"/>
      <c r="J191" s="174"/>
      <c r="K191" s="175"/>
      <c r="L191" s="176"/>
      <c r="M191" s="176"/>
      <c r="N191" s="176"/>
      <c r="O191" s="170" t="s">
        <v>3818</v>
      </c>
      <c r="P191" s="177"/>
    </row>
    <row r="192" spans="1:16" ht="22.5" outlineLevel="2">
      <c r="A192" s="104">
        <v>76</v>
      </c>
      <c r="B192" s="105" t="s">
        <v>8</v>
      </c>
      <c r="C192" s="106" t="s">
        <v>274</v>
      </c>
      <c r="D192" s="107" t="s">
        <v>1246</v>
      </c>
      <c r="E192" s="105" t="s">
        <v>10</v>
      </c>
      <c r="F192" s="108">
        <v>50061.599999999999</v>
      </c>
      <c r="G192" s="138"/>
      <c r="H192" s="139">
        <f>F192*(1+G192/100)</f>
        <v>50061.599999999999</v>
      </c>
      <c r="I192" s="138"/>
      <c r="J192" s="170">
        <f>H192*I192</f>
        <v>0</v>
      </c>
      <c r="K192" s="171"/>
      <c r="L192" s="172">
        <f>H192*K192</f>
        <v>0</v>
      </c>
      <c r="M192" s="171"/>
      <c r="N192" s="172">
        <f>H192*M192</f>
        <v>0</v>
      </c>
      <c r="O192" s="170" t="s">
        <v>3818</v>
      </c>
    </row>
    <row r="193" spans="1:16" s="143" customFormat="1" ht="22.5" outlineLevel="3">
      <c r="A193" s="109"/>
      <c r="B193" s="110"/>
      <c r="C193" s="110"/>
      <c r="D193" s="111" t="s">
        <v>1336</v>
      </c>
      <c r="E193" s="110"/>
      <c r="F193" s="112">
        <v>50061.599999999999</v>
      </c>
      <c r="G193" s="141"/>
      <c r="H193" s="142"/>
      <c r="I193" s="141"/>
      <c r="J193" s="174"/>
      <c r="K193" s="175"/>
      <c r="L193" s="176"/>
      <c r="M193" s="176"/>
      <c r="N193" s="176"/>
      <c r="O193" s="170" t="s">
        <v>3818</v>
      </c>
      <c r="P193" s="177"/>
    </row>
    <row r="194" spans="1:16" ht="22.5" outlineLevel="2">
      <c r="A194" s="104">
        <v>77</v>
      </c>
      <c r="B194" s="105" t="s">
        <v>8</v>
      </c>
      <c r="C194" s="106" t="s">
        <v>275</v>
      </c>
      <c r="D194" s="107" t="s">
        <v>1208</v>
      </c>
      <c r="E194" s="105" t="s">
        <v>10</v>
      </c>
      <c r="F194" s="108">
        <v>556.24</v>
      </c>
      <c r="G194" s="138"/>
      <c r="H194" s="139">
        <f>F194*(1+G194/100)</f>
        <v>556.24</v>
      </c>
      <c r="I194" s="138"/>
      <c r="J194" s="170">
        <f>H194*I194</f>
        <v>0</v>
      </c>
      <c r="K194" s="171"/>
      <c r="L194" s="172">
        <f>H194*K194</f>
        <v>0</v>
      </c>
      <c r="M194" s="171"/>
      <c r="N194" s="172">
        <f>H194*M194</f>
        <v>0</v>
      </c>
      <c r="O194" s="170" t="s">
        <v>3818</v>
      </c>
    </row>
    <row r="195" spans="1:16" s="143" customFormat="1" ht="22.5" outlineLevel="3">
      <c r="A195" s="109"/>
      <c r="B195" s="110"/>
      <c r="C195" s="110"/>
      <c r="D195" s="111" t="s">
        <v>1230</v>
      </c>
      <c r="E195" s="110"/>
      <c r="F195" s="112">
        <v>556.24</v>
      </c>
      <c r="G195" s="141"/>
      <c r="H195" s="142"/>
      <c r="I195" s="141"/>
      <c r="J195" s="174"/>
      <c r="K195" s="175"/>
      <c r="L195" s="176"/>
      <c r="M195" s="176"/>
      <c r="N195" s="176"/>
      <c r="O195" s="170" t="s">
        <v>3818</v>
      </c>
      <c r="P195" s="177"/>
    </row>
    <row r="196" spans="1:16" ht="22.5" outlineLevel="2">
      <c r="A196" s="104">
        <v>78</v>
      </c>
      <c r="B196" s="105" t="s">
        <v>8</v>
      </c>
      <c r="C196" s="106" t="s">
        <v>276</v>
      </c>
      <c r="D196" s="107" t="s">
        <v>1297</v>
      </c>
      <c r="E196" s="105" t="s">
        <v>10</v>
      </c>
      <c r="F196" s="108">
        <v>1030.1999999999998</v>
      </c>
      <c r="G196" s="138"/>
      <c r="H196" s="139">
        <f>F196*(1+G196/100)</f>
        <v>1030.1999999999998</v>
      </c>
      <c r="I196" s="138"/>
      <c r="J196" s="170">
        <f>H196*I196</f>
        <v>0</v>
      </c>
      <c r="K196" s="171">
        <v>1.2999999999999999E-4</v>
      </c>
      <c r="L196" s="172">
        <f>H196*K196</f>
        <v>0.13392599999999996</v>
      </c>
      <c r="M196" s="171"/>
      <c r="N196" s="172">
        <f>H196*M196</f>
        <v>0</v>
      </c>
      <c r="O196" s="170" t="s">
        <v>3818</v>
      </c>
    </row>
    <row r="197" spans="1:16" s="143" customFormat="1" ht="45" outlineLevel="3">
      <c r="A197" s="109"/>
      <c r="B197" s="110"/>
      <c r="C197" s="110"/>
      <c r="D197" s="111" t="s">
        <v>1422</v>
      </c>
      <c r="E197" s="110"/>
      <c r="F197" s="112">
        <v>1030.1999999999998</v>
      </c>
      <c r="G197" s="141"/>
      <c r="H197" s="142"/>
      <c r="I197" s="141"/>
      <c r="J197" s="174"/>
      <c r="K197" s="175"/>
      <c r="L197" s="176"/>
      <c r="M197" s="176"/>
      <c r="N197" s="176"/>
      <c r="O197" s="178" t="s">
        <v>2</v>
      </c>
      <c r="P197" s="177"/>
    </row>
    <row r="198" spans="1:16" s="146" customFormat="1" ht="12.75" customHeight="1" outlineLevel="2">
      <c r="A198" s="113"/>
      <c r="B198" s="114"/>
      <c r="C198" s="114"/>
      <c r="D198" s="115"/>
      <c r="E198" s="114"/>
      <c r="F198" s="116"/>
      <c r="G198" s="144"/>
      <c r="H198" s="145"/>
      <c r="I198" s="144"/>
      <c r="J198" s="179"/>
      <c r="K198" s="180"/>
      <c r="L198" s="181"/>
      <c r="M198" s="181"/>
      <c r="N198" s="181"/>
      <c r="O198" s="182" t="s">
        <v>2</v>
      </c>
      <c r="P198" s="183"/>
    </row>
    <row r="199" spans="1:16" s="137" customFormat="1" ht="16.5" customHeight="1" outlineLevel="1">
      <c r="A199" s="100"/>
      <c r="B199" s="101"/>
      <c r="C199" s="102"/>
      <c r="D199" s="102" t="s">
        <v>597</v>
      </c>
      <c r="E199" s="101"/>
      <c r="F199" s="103"/>
      <c r="G199" s="135"/>
      <c r="H199" s="136"/>
      <c r="I199" s="135"/>
      <c r="J199" s="165">
        <f>SUBTOTAL(9,J200:J211)</f>
        <v>0</v>
      </c>
      <c r="K199" s="166"/>
      <c r="L199" s="167">
        <f>SUBTOTAL(9,L200:L211)</f>
        <v>2.1092E-2</v>
      </c>
      <c r="M199" s="168"/>
      <c r="N199" s="167">
        <f>SUBTOTAL(9,N200:N211)</f>
        <v>0</v>
      </c>
      <c r="O199" s="163" t="s">
        <v>2</v>
      </c>
      <c r="P199" s="169"/>
    </row>
    <row r="200" spans="1:16" outlineLevel="2">
      <c r="A200" s="104">
        <v>79</v>
      </c>
      <c r="B200" s="105" t="s">
        <v>8</v>
      </c>
      <c r="C200" s="106" t="s">
        <v>277</v>
      </c>
      <c r="D200" s="107" t="s">
        <v>1061</v>
      </c>
      <c r="E200" s="105" t="s">
        <v>10</v>
      </c>
      <c r="F200" s="108">
        <v>527.29999999999995</v>
      </c>
      <c r="G200" s="138"/>
      <c r="H200" s="139">
        <f>F200*(1+G200/100)</f>
        <v>527.29999999999995</v>
      </c>
      <c r="I200" s="138"/>
      <c r="J200" s="170">
        <f>H200*I200</f>
        <v>0</v>
      </c>
      <c r="K200" s="171">
        <v>4.0000000000000003E-5</v>
      </c>
      <c r="L200" s="172">
        <f>H200*K200</f>
        <v>2.1092E-2</v>
      </c>
      <c r="M200" s="171"/>
      <c r="N200" s="172">
        <f>H200*M200</f>
        <v>0</v>
      </c>
      <c r="O200" s="170" t="s">
        <v>3818</v>
      </c>
    </row>
    <row r="201" spans="1:16" s="143" customFormat="1" ht="33.75" outlineLevel="3">
      <c r="A201" s="109"/>
      <c r="B201" s="110"/>
      <c r="C201" s="110"/>
      <c r="D201" s="111" t="s">
        <v>865</v>
      </c>
      <c r="E201" s="110"/>
      <c r="F201" s="112">
        <v>255.8</v>
      </c>
      <c r="G201" s="141"/>
      <c r="H201" s="142"/>
      <c r="I201" s="141"/>
      <c r="J201" s="174"/>
      <c r="K201" s="175"/>
      <c r="L201" s="176"/>
      <c r="M201" s="176"/>
      <c r="N201" s="176"/>
      <c r="O201" s="178" t="s">
        <v>2</v>
      </c>
      <c r="P201" s="177"/>
    </row>
    <row r="202" spans="1:16" s="143" customFormat="1" ht="33.75" outlineLevel="3">
      <c r="A202" s="109"/>
      <c r="B202" s="110"/>
      <c r="C202" s="110"/>
      <c r="D202" s="111" t="s">
        <v>831</v>
      </c>
      <c r="E202" s="110"/>
      <c r="F202" s="112">
        <v>271.5</v>
      </c>
      <c r="G202" s="141"/>
      <c r="H202" s="142"/>
      <c r="I202" s="141"/>
      <c r="J202" s="174"/>
      <c r="K202" s="175"/>
      <c r="L202" s="176"/>
      <c r="M202" s="176"/>
      <c r="N202" s="176"/>
      <c r="O202" s="178" t="s">
        <v>2</v>
      </c>
      <c r="P202" s="177"/>
    </row>
    <row r="203" spans="1:16" outlineLevel="2">
      <c r="A203" s="104">
        <v>80</v>
      </c>
      <c r="B203" s="105" t="s">
        <v>8</v>
      </c>
      <c r="C203" s="106" t="s">
        <v>435</v>
      </c>
      <c r="D203" s="107" t="s">
        <v>834</v>
      </c>
      <c r="E203" s="105" t="s">
        <v>22</v>
      </c>
      <c r="F203" s="108">
        <v>1</v>
      </c>
      <c r="G203" s="138"/>
      <c r="H203" s="139">
        <f>F203*(1+G203/100)</f>
        <v>1</v>
      </c>
      <c r="I203" s="138"/>
      <c r="J203" s="170">
        <f>H203*I203</f>
        <v>0</v>
      </c>
      <c r="K203" s="171"/>
      <c r="L203" s="172">
        <f>H203*K203</f>
        <v>0</v>
      </c>
      <c r="M203" s="171"/>
      <c r="N203" s="172">
        <f>H203*M203</f>
        <v>0</v>
      </c>
      <c r="O203" s="184" t="s">
        <v>1651</v>
      </c>
    </row>
    <row r="204" spans="1:16" outlineLevel="2">
      <c r="A204" s="104">
        <v>81</v>
      </c>
      <c r="B204" s="105" t="s">
        <v>8</v>
      </c>
      <c r="C204" s="106" t="s">
        <v>437</v>
      </c>
      <c r="D204" s="107" t="s">
        <v>1069</v>
      </c>
      <c r="E204" s="105" t="s">
        <v>18</v>
      </c>
      <c r="F204" s="108">
        <v>8</v>
      </c>
      <c r="G204" s="138"/>
      <c r="H204" s="139">
        <f>F204*(1+G204/100)</f>
        <v>8</v>
      </c>
      <c r="I204" s="138"/>
      <c r="J204" s="170">
        <f>H204*I204</f>
        <v>0</v>
      </c>
      <c r="K204" s="171"/>
      <c r="L204" s="172">
        <f>H204*K204</f>
        <v>0</v>
      </c>
      <c r="M204" s="171"/>
      <c r="N204" s="172">
        <f>H204*M204</f>
        <v>0</v>
      </c>
      <c r="O204" s="184" t="s">
        <v>1651</v>
      </c>
    </row>
    <row r="205" spans="1:16" s="143" customFormat="1" outlineLevel="3">
      <c r="A205" s="109"/>
      <c r="B205" s="110"/>
      <c r="C205" s="110"/>
      <c r="D205" s="111" t="s">
        <v>487</v>
      </c>
      <c r="E205" s="110"/>
      <c r="F205" s="112">
        <v>8</v>
      </c>
      <c r="G205" s="141"/>
      <c r="H205" s="142"/>
      <c r="I205" s="141"/>
      <c r="J205" s="174"/>
      <c r="K205" s="175"/>
      <c r="L205" s="176"/>
      <c r="M205" s="176"/>
      <c r="N205" s="176"/>
      <c r="O205" s="184" t="s">
        <v>1651</v>
      </c>
      <c r="P205" s="177"/>
    </row>
    <row r="206" spans="1:16" ht="22.5" outlineLevel="2">
      <c r="A206" s="104">
        <v>82</v>
      </c>
      <c r="B206" s="105" t="s">
        <v>1</v>
      </c>
      <c r="C206" s="106" t="s">
        <v>473</v>
      </c>
      <c r="D206" s="107" t="s">
        <v>1258</v>
      </c>
      <c r="E206" s="105" t="s">
        <v>18</v>
      </c>
      <c r="F206" s="108">
        <v>8</v>
      </c>
      <c r="G206" s="138"/>
      <c r="H206" s="139">
        <f>F206*(1+G206/100)</f>
        <v>8</v>
      </c>
      <c r="I206" s="138"/>
      <c r="J206" s="170">
        <f>H206*I206</f>
        <v>0</v>
      </c>
      <c r="K206" s="171"/>
      <c r="L206" s="172">
        <f>H206*K206</f>
        <v>0</v>
      </c>
      <c r="M206" s="171"/>
      <c r="N206" s="172">
        <f>H206*M206</f>
        <v>0</v>
      </c>
      <c r="O206" s="184" t="s">
        <v>1651</v>
      </c>
    </row>
    <row r="207" spans="1:16" s="143" customFormat="1" outlineLevel="3">
      <c r="A207" s="109"/>
      <c r="B207" s="110"/>
      <c r="C207" s="110"/>
      <c r="D207" s="111" t="s">
        <v>487</v>
      </c>
      <c r="E207" s="110"/>
      <c r="F207" s="112">
        <v>8</v>
      </c>
      <c r="G207" s="141"/>
      <c r="H207" s="142"/>
      <c r="I207" s="141"/>
      <c r="J207" s="174"/>
      <c r="K207" s="175"/>
      <c r="L207" s="176"/>
      <c r="M207" s="176"/>
      <c r="N207" s="176"/>
      <c r="O207" s="184" t="s">
        <v>1651</v>
      </c>
      <c r="P207" s="177"/>
    </row>
    <row r="208" spans="1:16" ht="22.5" outlineLevel="2">
      <c r="A208" s="104">
        <v>83</v>
      </c>
      <c r="B208" s="105" t="s">
        <v>8</v>
      </c>
      <c r="C208" s="106" t="s">
        <v>436</v>
      </c>
      <c r="D208" s="107" t="s">
        <v>1374</v>
      </c>
      <c r="E208" s="105" t="s">
        <v>18</v>
      </c>
      <c r="F208" s="108">
        <v>12</v>
      </c>
      <c r="G208" s="138"/>
      <c r="H208" s="139">
        <f>F208*(1+G208/100)</f>
        <v>12</v>
      </c>
      <c r="I208" s="138"/>
      <c r="J208" s="170">
        <f>H208*I208</f>
        <v>0</v>
      </c>
      <c r="K208" s="171"/>
      <c r="L208" s="172">
        <f>H208*K208</f>
        <v>0</v>
      </c>
      <c r="M208" s="171"/>
      <c r="N208" s="172">
        <f>H208*M208</f>
        <v>0</v>
      </c>
      <c r="O208" s="184" t="s">
        <v>1651</v>
      </c>
    </row>
    <row r="209" spans="1:16" s="143" customFormat="1" outlineLevel="3">
      <c r="A209" s="109"/>
      <c r="B209" s="110"/>
      <c r="C209" s="110"/>
      <c r="D209" s="111" t="s">
        <v>479</v>
      </c>
      <c r="E209" s="110"/>
      <c r="F209" s="112">
        <v>12</v>
      </c>
      <c r="G209" s="141"/>
      <c r="H209" s="142"/>
      <c r="I209" s="141"/>
      <c r="J209" s="174"/>
      <c r="K209" s="175"/>
      <c r="L209" s="176"/>
      <c r="M209" s="176"/>
      <c r="N209" s="176"/>
      <c r="O209" s="184" t="s">
        <v>1651</v>
      </c>
      <c r="P209" s="177"/>
    </row>
    <row r="210" spans="1:16" ht="33.75" outlineLevel="2">
      <c r="A210" s="104">
        <v>84</v>
      </c>
      <c r="B210" s="105" t="s">
        <v>8</v>
      </c>
      <c r="C210" s="106" t="s">
        <v>438</v>
      </c>
      <c r="D210" s="107" t="s">
        <v>1443</v>
      </c>
      <c r="E210" s="105" t="s">
        <v>17</v>
      </c>
      <c r="F210" s="108">
        <v>1</v>
      </c>
      <c r="G210" s="138"/>
      <c r="H210" s="139">
        <f>F210*(1+G210/100)</f>
        <v>1</v>
      </c>
      <c r="I210" s="138"/>
      <c r="J210" s="170">
        <f>H210*I210</f>
        <v>0</v>
      </c>
      <c r="K210" s="171"/>
      <c r="L210" s="172">
        <f>H210*K210</f>
        <v>0</v>
      </c>
      <c r="M210" s="171"/>
      <c r="N210" s="172">
        <f>H210*M210</f>
        <v>0</v>
      </c>
      <c r="O210" s="184" t="s">
        <v>1651</v>
      </c>
    </row>
    <row r="211" spans="1:16" s="146" customFormat="1" ht="12.75" customHeight="1" outlineLevel="2">
      <c r="A211" s="113"/>
      <c r="B211" s="114"/>
      <c r="C211" s="114"/>
      <c r="D211" s="115"/>
      <c r="E211" s="114"/>
      <c r="F211" s="116"/>
      <c r="G211" s="144"/>
      <c r="H211" s="145"/>
      <c r="I211" s="144"/>
      <c r="J211" s="179"/>
      <c r="K211" s="180"/>
      <c r="L211" s="181"/>
      <c r="M211" s="181"/>
      <c r="N211" s="181"/>
      <c r="O211" s="182" t="s">
        <v>2</v>
      </c>
      <c r="P211" s="183"/>
    </row>
    <row r="212" spans="1:16" s="137" customFormat="1" ht="16.5" customHeight="1" outlineLevel="1">
      <c r="A212" s="100"/>
      <c r="B212" s="101"/>
      <c r="C212" s="102"/>
      <c r="D212" s="102" t="s">
        <v>613</v>
      </c>
      <c r="E212" s="101"/>
      <c r="F212" s="103"/>
      <c r="G212" s="135"/>
      <c r="H212" s="136"/>
      <c r="I212" s="135"/>
      <c r="J212" s="165">
        <f>SUBTOTAL(9,J213:J255)</f>
        <v>0</v>
      </c>
      <c r="K212" s="166"/>
      <c r="L212" s="167">
        <f>SUBTOTAL(9,L213:L255)</f>
        <v>0</v>
      </c>
      <c r="M212" s="168"/>
      <c r="N212" s="167">
        <f>SUBTOTAL(9,N213:N255)</f>
        <v>118.027027</v>
      </c>
      <c r="O212" s="163" t="s">
        <v>2</v>
      </c>
      <c r="P212" s="169"/>
    </row>
    <row r="213" spans="1:16" outlineLevel="2">
      <c r="A213" s="104">
        <v>85</v>
      </c>
      <c r="B213" s="105" t="s">
        <v>8</v>
      </c>
      <c r="C213" s="106" t="s">
        <v>279</v>
      </c>
      <c r="D213" s="107" t="s">
        <v>898</v>
      </c>
      <c r="E213" s="105" t="s">
        <v>10</v>
      </c>
      <c r="F213" s="108">
        <v>115.72000000000001</v>
      </c>
      <c r="G213" s="138">
        <v>0</v>
      </c>
      <c r="H213" s="139">
        <f>F213*(1+G213/100)</f>
        <v>115.72000000000001</v>
      </c>
      <c r="I213" s="138"/>
      <c r="J213" s="170">
        <f>H213*I213</f>
        <v>0</v>
      </c>
      <c r="K213" s="171"/>
      <c r="L213" s="172">
        <f>H213*K213</f>
        <v>0</v>
      </c>
      <c r="M213" s="171">
        <v>0.13100000000000001</v>
      </c>
      <c r="N213" s="172">
        <f>H213*M213</f>
        <v>15.159320000000003</v>
      </c>
      <c r="O213" s="170" t="s">
        <v>3818</v>
      </c>
    </row>
    <row r="214" spans="1:16" s="143" customFormat="1" outlineLevel="3">
      <c r="A214" s="109"/>
      <c r="B214" s="110"/>
      <c r="C214" s="110"/>
      <c r="D214" s="111" t="s">
        <v>598</v>
      </c>
      <c r="E214" s="110"/>
      <c r="F214" s="112">
        <v>28.2</v>
      </c>
      <c r="G214" s="141"/>
      <c r="H214" s="142"/>
      <c r="I214" s="141"/>
      <c r="J214" s="174"/>
      <c r="K214" s="175"/>
      <c r="L214" s="176"/>
      <c r="M214" s="176"/>
      <c r="N214" s="176"/>
      <c r="O214" s="170" t="s">
        <v>3818</v>
      </c>
      <c r="P214" s="177"/>
    </row>
    <row r="215" spans="1:16" s="143" customFormat="1" outlineLevel="3">
      <c r="A215" s="109"/>
      <c r="B215" s="110"/>
      <c r="C215" s="110"/>
      <c r="D215" s="111" t="s">
        <v>695</v>
      </c>
      <c r="E215" s="110"/>
      <c r="F215" s="112">
        <v>87.52000000000001</v>
      </c>
      <c r="G215" s="141"/>
      <c r="H215" s="142"/>
      <c r="I215" s="141"/>
      <c r="J215" s="174"/>
      <c r="K215" s="175"/>
      <c r="L215" s="176"/>
      <c r="M215" s="176"/>
      <c r="N215" s="176"/>
      <c r="O215" s="170" t="s">
        <v>3818</v>
      </c>
      <c r="P215" s="177"/>
    </row>
    <row r="216" spans="1:16" outlineLevel="2">
      <c r="A216" s="104">
        <v>86</v>
      </c>
      <c r="B216" s="105" t="s">
        <v>8</v>
      </c>
      <c r="C216" s="106" t="s">
        <v>280</v>
      </c>
      <c r="D216" s="107" t="s">
        <v>899</v>
      </c>
      <c r="E216" s="105" t="s">
        <v>10</v>
      </c>
      <c r="F216" s="108">
        <v>8.3899999999999988</v>
      </c>
      <c r="G216" s="138">
        <v>0</v>
      </c>
      <c r="H216" s="139">
        <f>F216*(1+G216/100)</f>
        <v>8.3899999999999988</v>
      </c>
      <c r="I216" s="138"/>
      <c r="J216" s="170">
        <f>H216*I216</f>
        <v>0</v>
      </c>
      <c r="K216" s="171"/>
      <c r="L216" s="172">
        <f>H216*K216</f>
        <v>0</v>
      </c>
      <c r="M216" s="171">
        <v>0.26100000000000001</v>
      </c>
      <c r="N216" s="172">
        <f>H216*M216</f>
        <v>2.1897899999999999</v>
      </c>
      <c r="O216" s="170" t="s">
        <v>3818</v>
      </c>
    </row>
    <row r="217" spans="1:16" s="143" customFormat="1" ht="22.5" outlineLevel="3">
      <c r="A217" s="109"/>
      <c r="B217" s="110"/>
      <c r="C217" s="110"/>
      <c r="D217" s="111" t="s">
        <v>952</v>
      </c>
      <c r="E217" s="110"/>
      <c r="F217" s="112">
        <v>8.3899999999999988</v>
      </c>
      <c r="G217" s="141"/>
      <c r="H217" s="142"/>
      <c r="I217" s="141"/>
      <c r="J217" s="174"/>
      <c r="K217" s="175"/>
      <c r="L217" s="176"/>
      <c r="M217" s="176"/>
      <c r="N217" s="176"/>
      <c r="O217" s="170" t="s">
        <v>3818</v>
      </c>
      <c r="P217" s="177"/>
    </row>
    <row r="218" spans="1:16" ht="22.5" outlineLevel="2">
      <c r="A218" s="104">
        <v>87</v>
      </c>
      <c r="B218" s="105" t="s">
        <v>8</v>
      </c>
      <c r="C218" s="106" t="s">
        <v>281</v>
      </c>
      <c r="D218" s="107" t="s">
        <v>789</v>
      </c>
      <c r="E218" s="105" t="s">
        <v>11</v>
      </c>
      <c r="F218" s="108">
        <v>5.2350000000000003</v>
      </c>
      <c r="G218" s="138">
        <v>0</v>
      </c>
      <c r="H218" s="139">
        <f>F218*(1+G218/100)</f>
        <v>5.2350000000000003</v>
      </c>
      <c r="I218" s="138"/>
      <c r="J218" s="170">
        <f>H218*I218</f>
        <v>0</v>
      </c>
      <c r="K218" s="171"/>
      <c r="L218" s="172">
        <f>H218*K218</f>
        <v>0</v>
      </c>
      <c r="M218" s="171">
        <v>1.8</v>
      </c>
      <c r="N218" s="172">
        <f>H218*M218</f>
        <v>9.423</v>
      </c>
      <c r="O218" s="170" t="s">
        <v>3818</v>
      </c>
    </row>
    <row r="219" spans="1:16" s="143" customFormat="1" ht="22.5" outlineLevel="3">
      <c r="A219" s="109"/>
      <c r="B219" s="110"/>
      <c r="C219" s="110"/>
      <c r="D219" s="111" t="s">
        <v>1153</v>
      </c>
      <c r="E219" s="110"/>
      <c r="F219" s="112">
        <v>2.5350000000000001</v>
      </c>
      <c r="G219" s="141"/>
      <c r="H219" s="142"/>
      <c r="I219" s="141"/>
      <c r="J219" s="174"/>
      <c r="K219" s="175"/>
      <c r="L219" s="176"/>
      <c r="M219" s="176"/>
      <c r="N219" s="176"/>
      <c r="O219" s="170" t="s">
        <v>3818</v>
      </c>
      <c r="P219" s="177"/>
    </row>
    <row r="220" spans="1:16" s="143" customFormat="1" ht="22.5" outlineLevel="3">
      <c r="A220" s="109"/>
      <c r="B220" s="110"/>
      <c r="C220" s="110"/>
      <c r="D220" s="111" t="s">
        <v>1160</v>
      </c>
      <c r="E220" s="110"/>
      <c r="F220" s="112">
        <v>2.7</v>
      </c>
      <c r="G220" s="141"/>
      <c r="H220" s="142"/>
      <c r="I220" s="141"/>
      <c r="J220" s="174"/>
      <c r="K220" s="175"/>
      <c r="L220" s="176"/>
      <c r="M220" s="176"/>
      <c r="N220" s="176"/>
      <c r="O220" s="170" t="s">
        <v>3818</v>
      </c>
      <c r="P220" s="177"/>
    </row>
    <row r="221" spans="1:16" ht="22.5" outlineLevel="2">
      <c r="A221" s="104">
        <v>88</v>
      </c>
      <c r="B221" s="105" t="s">
        <v>8</v>
      </c>
      <c r="C221" s="106" t="s">
        <v>282</v>
      </c>
      <c r="D221" s="107" t="s">
        <v>1139</v>
      </c>
      <c r="E221" s="105" t="s">
        <v>11</v>
      </c>
      <c r="F221" s="108">
        <v>10.864125</v>
      </c>
      <c r="G221" s="138">
        <v>0</v>
      </c>
      <c r="H221" s="139">
        <f>F221*(1+G221/100)</f>
        <v>10.864125</v>
      </c>
      <c r="I221" s="138"/>
      <c r="J221" s="170">
        <f>H221*I221</f>
        <v>0</v>
      </c>
      <c r="K221" s="171"/>
      <c r="L221" s="172">
        <f>H221*K221</f>
        <v>0</v>
      </c>
      <c r="M221" s="171">
        <v>1.8</v>
      </c>
      <c r="N221" s="172">
        <f>H221*M221</f>
        <v>19.555425</v>
      </c>
      <c r="O221" s="170" t="s">
        <v>3818</v>
      </c>
    </row>
    <row r="222" spans="1:16" s="143" customFormat="1" ht="22.5" outlineLevel="3">
      <c r="A222" s="109"/>
      <c r="B222" s="110"/>
      <c r="C222" s="110"/>
      <c r="D222" s="111" t="s">
        <v>1332</v>
      </c>
      <c r="E222" s="110"/>
      <c r="F222" s="112">
        <v>10.864125</v>
      </c>
      <c r="G222" s="141"/>
      <c r="H222" s="142"/>
      <c r="I222" s="141"/>
      <c r="J222" s="174"/>
      <c r="K222" s="175"/>
      <c r="L222" s="176"/>
      <c r="M222" s="176"/>
      <c r="N222" s="176"/>
      <c r="O222" s="170" t="s">
        <v>3818</v>
      </c>
      <c r="P222" s="177"/>
    </row>
    <row r="223" spans="1:16" outlineLevel="2">
      <c r="A223" s="104">
        <v>89</v>
      </c>
      <c r="B223" s="105" t="s">
        <v>8</v>
      </c>
      <c r="C223" s="106" t="s">
        <v>285</v>
      </c>
      <c r="D223" s="107" t="s">
        <v>812</v>
      </c>
      <c r="E223" s="105" t="s">
        <v>11</v>
      </c>
      <c r="F223" s="108">
        <v>0.97907999999999995</v>
      </c>
      <c r="G223" s="138">
        <v>0</v>
      </c>
      <c r="H223" s="139">
        <f>F223*(1+G223/100)</f>
        <v>0.97907999999999995</v>
      </c>
      <c r="I223" s="138"/>
      <c r="J223" s="170">
        <f>H223*I223</f>
        <v>0</v>
      </c>
      <c r="K223" s="171"/>
      <c r="L223" s="172">
        <f>H223*K223</f>
        <v>0</v>
      </c>
      <c r="M223" s="171">
        <v>2.4</v>
      </c>
      <c r="N223" s="172">
        <f>H223*M223</f>
        <v>2.3497919999999999</v>
      </c>
      <c r="O223" s="170" t="s">
        <v>3818</v>
      </c>
    </row>
    <row r="224" spans="1:16" s="143" customFormat="1" ht="22.5" outlineLevel="3">
      <c r="A224" s="109"/>
      <c r="B224" s="110"/>
      <c r="C224" s="110"/>
      <c r="D224" s="111" t="s">
        <v>1301</v>
      </c>
      <c r="E224" s="110"/>
      <c r="F224" s="112">
        <v>0.97907999999999995</v>
      </c>
      <c r="G224" s="141"/>
      <c r="H224" s="142"/>
      <c r="I224" s="141"/>
      <c r="J224" s="174"/>
      <c r="K224" s="175"/>
      <c r="L224" s="176"/>
      <c r="M224" s="176"/>
      <c r="N224" s="176"/>
      <c r="O224" s="170" t="s">
        <v>3818</v>
      </c>
      <c r="P224" s="177"/>
    </row>
    <row r="225" spans="1:16" ht="22.5" outlineLevel="2">
      <c r="A225" s="104">
        <v>90</v>
      </c>
      <c r="B225" s="105" t="s">
        <v>8</v>
      </c>
      <c r="C225" s="106" t="s">
        <v>290</v>
      </c>
      <c r="D225" s="107" t="s">
        <v>1200</v>
      </c>
      <c r="E225" s="105" t="s">
        <v>10</v>
      </c>
      <c r="F225" s="108">
        <v>25.9</v>
      </c>
      <c r="G225" s="138">
        <v>0</v>
      </c>
      <c r="H225" s="139">
        <f>F225*(1+G225/100)</f>
        <v>25.9</v>
      </c>
      <c r="I225" s="138"/>
      <c r="J225" s="170">
        <f>H225*I225</f>
        <v>0</v>
      </c>
      <c r="K225" s="171"/>
      <c r="L225" s="172">
        <f>H225*K225</f>
        <v>0</v>
      </c>
      <c r="M225" s="171">
        <v>3.5000000000000003E-2</v>
      </c>
      <c r="N225" s="172">
        <f>H225*M225</f>
        <v>0.90650000000000008</v>
      </c>
      <c r="O225" s="170" t="s">
        <v>3818</v>
      </c>
    </row>
    <row r="226" spans="1:16" s="143" customFormat="1" outlineLevel="3">
      <c r="A226" s="109"/>
      <c r="B226" s="110"/>
      <c r="C226" s="110"/>
      <c r="D226" s="111" t="s">
        <v>670</v>
      </c>
      <c r="E226" s="110"/>
      <c r="F226" s="112">
        <v>25.9</v>
      </c>
      <c r="G226" s="141"/>
      <c r="H226" s="142"/>
      <c r="I226" s="141"/>
      <c r="J226" s="174"/>
      <c r="K226" s="175"/>
      <c r="L226" s="176"/>
      <c r="M226" s="176"/>
      <c r="N226" s="176"/>
      <c r="O226" s="178" t="s">
        <v>2</v>
      </c>
      <c r="P226" s="177"/>
    </row>
    <row r="227" spans="1:16" outlineLevel="2">
      <c r="A227" s="104">
        <v>91</v>
      </c>
      <c r="B227" s="105" t="s">
        <v>8</v>
      </c>
      <c r="C227" s="106" t="s">
        <v>440</v>
      </c>
      <c r="D227" s="107" t="s">
        <v>1144</v>
      </c>
      <c r="E227" s="105" t="s">
        <v>17</v>
      </c>
      <c r="F227" s="108">
        <v>1</v>
      </c>
      <c r="G227" s="138">
        <v>0</v>
      </c>
      <c r="H227" s="139">
        <f>F227*(1+G227/100)</f>
        <v>1</v>
      </c>
      <c r="I227" s="138"/>
      <c r="J227" s="170">
        <f>H227*I227</f>
        <v>0</v>
      </c>
      <c r="K227" s="171"/>
      <c r="L227" s="172">
        <f>H227*K227</f>
        <v>0</v>
      </c>
      <c r="M227" s="171">
        <v>0.95</v>
      </c>
      <c r="N227" s="172">
        <f>H227*M227</f>
        <v>0.95</v>
      </c>
      <c r="O227" s="184" t="s">
        <v>1651</v>
      </c>
    </row>
    <row r="228" spans="1:16" ht="22.5" outlineLevel="2">
      <c r="A228" s="104">
        <v>92</v>
      </c>
      <c r="B228" s="105" t="s">
        <v>8</v>
      </c>
      <c r="C228" s="106" t="s">
        <v>442</v>
      </c>
      <c r="D228" s="107" t="s">
        <v>1194</v>
      </c>
      <c r="E228" s="105" t="s">
        <v>10</v>
      </c>
      <c r="F228" s="108">
        <v>27.1</v>
      </c>
      <c r="G228" s="138"/>
      <c r="H228" s="139">
        <f>F228*(1+G228/100)</f>
        <v>27.1</v>
      </c>
      <c r="I228" s="138"/>
      <c r="J228" s="170">
        <f>H228*I228</f>
        <v>0</v>
      </c>
      <c r="K228" s="171"/>
      <c r="L228" s="172">
        <f>H228*K228</f>
        <v>0</v>
      </c>
      <c r="M228" s="171">
        <v>0.08</v>
      </c>
      <c r="N228" s="172">
        <f>H228*M228</f>
        <v>2.1680000000000001</v>
      </c>
      <c r="O228" s="184" t="s">
        <v>1651</v>
      </c>
    </row>
    <row r="229" spans="1:16" s="143" customFormat="1" ht="22.5" outlineLevel="3">
      <c r="A229" s="109"/>
      <c r="B229" s="110"/>
      <c r="C229" s="110"/>
      <c r="D229" s="111" t="s">
        <v>1138</v>
      </c>
      <c r="E229" s="110"/>
      <c r="F229" s="112">
        <v>27.1</v>
      </c>
      <c r="G229" s="141"/>
      <c r="H229" s="142"/>
      <c r="I229" s="141"/>
      <c r="J229" s="174"/>
      <c r="K229" s="175"/>
      <c r="L229" s="176"/>
      <c r="M229" s="176"/>
      <c r="N229" s="176"/>
      <c r="O229" s="184" t="s">
        <v>1651</v>
      </c>
      <c r="P229" s="177"/>
    </row>
    <row r="230" spans="1:16" ht="22.5" outlineLevel="2">
      <c r="A230" s="104">
        <v>93</v>
      </c>
      <c r="B230" s="105" t="s">
        <v>8</v>
      </c>
      <c r="C230" s="106" t="s">
        <v>443</v>
      </c>
      <c r="D230" s="107" t="s">
        <v>1195</v>
      </c>
      <c r="E230" s="105" t="s">
        <v>10</v>
      </c>
      <c r="F230" s="108">
        <v>10.022</v>
      </c>
      <c r="G230" s="138"/>
      <c r="H230" s="139">
        <f>F230*(1+G230/100)</f>
        <v>10.022</v>
      </c>
      <c r="I230" s="138"/>
      <c r="J230" s="170">
        <f>H230*I230</f>
        <v>0</v>
      </c>
      <c r="K230" s="171"/>
      <c r="L230" s="172">
        <f>H230*K230</f>
        <v>0</v>
      </c>
      <c r="M230" s="171">
        <v>0.08</v>
      </c>
      <c r="N230" s="172">
        <f>H230*M230</f>
        <v>0.80176000000000003</v>
      </c>
      <c r="O230" s="184" t="s">
        <v>1651</v>
      </c>
    </row>
    <row r="231" spans="1:16" s="143" customFormat="1" ht="22.5" outlineLevel="3">
      <c r="A231" s="109"/>
      <c r="B231" s="110"/>
      <c r="C231" s="110"/>
      <c r="D231" s="111" t="s">
        <v>997</v>
      </c>
      <c r="E231" s="110"/>
      <c r="F231" s="112">
        <v>10.022</v>
      </c>
      <c r="G231" s="141"/>
      <c r="H231" s="142"/>
      <c r="I231" s="141"/>
      <c r="J231" s="174"/>
      <c r="K231" s="175"/>
      <c r="L231" s="176"/>
      <c r="M231" s="176"/>
      <c r="N231" s="176"/>
      <c r="O231" s="184" t="s">
        <v>1651</v>
      </c>
      <c r="P231" s="177"/>
    </row>
    <row r="232" spans="1:16" ht="22.5" outlineLevel="2">
      <c r="A232" s="104">
        <v>94</v>
      </c>
      <c r="B232" s="105" t="s">
        <v>8</v>
      </c>
      <c r="C232" s="106" t="s">
        <v>444</v>
      </c>
      <c r="D232" s="107" t="s">
        <v>1213</v>
      </c>
      <c r="E232" s="105" t="s">
        <v>10</v>
      </c>
      <c r="F232" s="108">
        <v>30.4</v>
      </c>
      <c r="G232" s="138"/>
      <c r="H232" s="139">
        <f>F232*(1+G232/100)</f>
        <v>30.4</v>
      </c>
      <c r="I232" s="138"/>
      <c r="J232" s="170">
        <f>H232*I232</f>
        <v>0</v>
      </c>
      <c r="K232" s="171"/>
      <c r="L232" s="172">
        <f>H232*K232</f>
        <v>0</v>
      </c>
      <c r="M232" s="171">
        <v>6.5000000000000002E-2</v>
      </c>
      <c r="N232" s="172">
        <f>H232*M232</f>
        <v>1.976</v>
      </c>
      <c r="O232" s="184" t="s">
        <v>1651</v>
      </c>
    </row>
    <row r="233" spans="1:16" s="143" customFormat="1" ht="22.5" outlineLevel="3">
      <c r="A233" s="109"/>
      <c r="B233" s="110"/>
      <c r="C233" s="110"/>
      <c r="D233" s="111" t="s">
        <v>1143</v>
      </c>
      <c r="E233" s="110"/>
      <c r="F233" s="112">
        <v>30.4</v>
      </c>
      <c r="G233" s="141"/>
      <c r="H233" s="142"/>
      <c r="I233" s="141"/>
      <c r="J233" s="174"/>
      <c r="K233" s="175"/>
      <c r="L233" s="176"/>
      <c r="M233" s="176"/>
      <c r="N233" s="176"/>
      <c r="O233" s="185" t="s">
        <v>2</v>
      </c>
      <c r="P233" s="177"/>
    </row>
    <row r="234" spans="1:16" outlineLevel="2">
      <c r="A234" s="104">
        <v>95</v>
      </c>
      <c r="B234" s="105" t="s">
        <v>8</v>
      </c>
      <c r="C234" s="106" t="s">
        <v>445</v>
      </c>
      <c r="D234" s="107" t="s">
        <v>1062</v>
      </c>
      <c r="E234" s="105" t="s">
        <v>10</v>
      </c>
      <c r="F234" s="108">
        <v>73.472500000000011</v>
      </c>
      <c r="G234" s="138"/>
      <c r="H234" s="139">
        <f>F234*(1+G234/100)</f>
        <v>73.472500000000011</v>
      </c>
      <c r="I234" s="138"/>
      <c r="J234" s="170">
        <f>H234*I234</f>
        <v>0</v>
      </c>
      <c r="K234" s="171"/>
      <c r="L234" s="172">
        <f>H234*K234</f>
        <v>0</v>
      </c>
      <c r="M234" s="171">
        <v>0.08</v>
      </c>
      <c r="N234" s="172">
        <f>H234*M234</f>
        <v>5.8778000000000006</v>
      </c>
      <c r="O234" s="184" t="s">
        <v>1651</v>
      </c>
    </row>
    <row r="235" spans="1:16" s="143" customFormat="1" ht="22.5" outlineLevel="3">
      <c r="A235" s="109"/>
      <c r="B235" s="110"/>
      <c r="C235" s="110"/>
      <c r="D235" s="111" t="s">
        <v>1067</v>
      </c>
      <c r="E235" s="110"/>
      <c r="F235" s="112">
        <v>73.472500000000011</v>
      </c>
      <c r="G235" s="141"/>
      <c r="H235" s="142"/>
      <c r="I235" s="141"/>
      <c r="J235" s="174"/>
      <c r="K235" s="175"/>
      <c r="L235" s="176"/>
      <c r="M235" s="176"/>
      <c r="N235" s="176"/>
      <c r="O235" s="178" t="s">
        <v>2</v>
      </c>
      <c r="P235" s="177"/>
    </row>
    <row r="236" spans="1:16" outlineLevel="2">
      <c r="A236" s="104">
        <v>96</v>
      </c>
      <c r="B236" s="105" t="s">
        <v>8</v>
      </c>
      <c r="C236" s="106" t="s">
        <v>298</v>
      </c>
      <c r="D236" s="107" t="s">
        <v>1126</v>
      </c>
      <c r="E236" s="105" t="s">
        <v>10</v>
      </c>
      <c r="F236" s="108">
        <v>4.3600000000000003</v>
      </c>
      <c r="G236" s="138">
        <v>0</v>
      </c>
      <c r="H236" s="139">
        <f>F236*(1+G236/100)</f>
        <v>4.3600000000000003</v>
      </c>
      <c r="I236" s="138"/>
      <c r="J236" s="170">
        <f>H236*I236</f>
        <v>0</v>
      </c>
      <c r="K236" s="171"/>
      <c r="L236" s="172">
        <f>H236*K236</f>
        <v>0</v>
      </c>
      <c r="M236" s="171">
        <v>0.18</v>
      </c>
      <c r="N236" s="172">
        <f>H236*M236</f>
        <v>0.78480000000000005</v>
      </c>
      <c r="O236" s="170" t="s">
        <v>3818</v>
      </c>
    </row>
    <row r="237" spans="1:16" s="143" customFormat="1" outlineLevel="3">
      <c r="A237" s="109"/>
      <c r="B237" s="110"/>
      <c r="C237" s="110"/>
      <c r="D237" s="111" t="s">
        <v>650</v>
      </c>
      <c r="E237" s="110"/>
      <c r="F237" s="112">
        <v>4.3600000000000003</v>
      </c>
      <c r="G237" s="141"/>
      <c r="H237" s="142"/>
      <c r="I237" s="141"/>
      <c r="J237" s="174"/>
      <c r="K237" s="175"/>
      <c r="L237" s="176"/>
      <c r="M237" s="176"/>
      <c r="N237" s="176"/>
      <c r="O237" s="170" t="s">
        <v>3818</v>
      </c>
      <c r="P237" s="177"/>
    </row>
    <row r="238" spans="1:16" outlineLevel="2">
      <c r="A238" s="104">
        <v>97</v>
      </c>
      <c r="B238" s="105" t="s">
        <v>8</v>
      </c>
      <c r="C238" s="106" t="s">
        <v>299</v>
      </c>
      <c r="D238" s="107" t="s">
        <v>1050</v>
      </c>
      <c r="E238" s="105" t="s">
        <v>11</v>
      </c>
      <c r="F238" s="108">
        <v>0.23480000000000001</v>
      </c>
      <c r="G238" s="138">
        <v>0</v>
      </c>
      <c r="H238" s="139">
        <f>F238*(1+G238/100)</f>
        <v>0.23480000000000001</v>
      </c>
      <c r="I238" s="138"/>
      <c r="J238" s="170">
        <f>H238*I238</f>
        <v>0</v>
      </c>
      <c r="K238" s="171"/>
      <c r="L238" s="172">
        <f>H238*K238</f>
        <v>0</v>
      </c>
      <c r="M238" s="171">
        <v>1.8</v>
      </c>
      <c r="N238" s="172">
        <f>H238*M238</f>
        <v>0.42264000000000002</v>
      </c>
      <c r="O238" s="170" t="s">
        <v>3818</v>
      </c>
    </row>
    <row r="239" spans="1:16" s="143" customFormat="1" outlineLevel="3">
      <c r="A239" s="109"/>
      <c r="B239" s="110"/>
      <c r="C239" s="110"/>
      <c r="D239" s="111" t="s">
        <v>891</v>
      </c>
      <c r="E239" s="110"/>
      <c r="F239" s="112">
        <v>0.23480000000000001</v>
      </c>
      <c r="G239" s="141"/>
      <c r="H239" s="142"/>
      <c r="I239" s="141"/>
      <c r="J239" s="174"/>
      <c r="K239" s="175"/>
      <c r="L239" s="176"/>
      <c r="M239" s="176"/>
      <c r="N239" s="176"/>
      <c r="O239" s="170" t="s">
        <v>3818</v>
      </c>
      <c r="P239" s="177"/>
    </row>
    <row r="240" spans="1:16" ht="22.5" outlineLevel="2">
      <c r="A240" s="104">
        <v>98</v>
      </c>
      <c r="B240" s="105" t="s">
        <v>8</v>
      </c>
      <c r="C240" s="106" t="s">
        <v>302</v>
      </c>
      <c r="D240" s="107" t="s">
        <v>1150</v>
      </c>
      <c r="E240" s="105" t="s">
        <v>3</v>
      </c>
      <c r="F240" s="108">
        <v>33.300000000000004</v>
      </c>
      <c r="G240" s="138">
        <v>0</v>
      </c>
      <c r="H240" s="139">
        <f>F240*(1+G240/100)</f>
        <v>33.300000000000004</v>
      </c>
      <c r="I240" s="138"/>
      <c r="J240" s="170">
        <f>H240*I240</f>
        <v>0</v>
      </c>
      <c r="K240" s="171"/>
      <c r="L240" s="172">
        <f>H240*K240</f>
        <v>0</v>
      </c>
      <c r="M240" s="171">
        <v>4.2000000000000003E-2</v>
      </c>
      <c r="N240" s="172">
        <f>H240*M240</f>
        <v>1.3986000000000003</v>
      </c>
      <c r="O240" s="170" t="s">
        <v>3818</v>
      </c>
    </row>
    <row r="241" spans="1:16" s="143" customFormat="1" ht="33.75" outlineLevel="3">
      <c r="A241" s="109"/>
      <c r="B241" s="110"/>
      <c r="C241" s="110"/>
      <c r="D241" s="111" t="s">
        <v>1371</v>
      </c>
      <c r="E241" s="110"/>
      <c r="F241" s="112">
        <v>33.300000000000004</v>
      </c>
      <c r="G241" s="141"/>
      <c r="H241" s="142"/>
      <c r="I241" s="141"/>
      <c r="J241" s="174"/>
      <c r="K241" s="175"/>
      <c r="L241" s="176"/>
      <c r="M241" s="176"/>
      <c r="N241" s="176"/>
      <c r="O241" s="170" t="s">
        <v>3818</v>
      </c>
      <c r="P241" s="177"/>
    </row>
    <row r="242" spans="1:16" ht="22.5" outlineLevel="2">
      <c r="A242" s="104">
        <v>99</v>
      </c>
      <c r="B242" s="105" t="s">
        <v>8</v>
      </c>
      <c r="C242" s="106" t="s">
        <v>303</v>
      </c>
      <c r="D242" s="107" t="s">
        <v>1151</v>
      </c>
      <c r="E242" s="105" t="s">
        <v>3</v>
      </c>
      <c r="F242" s="108">
        <v>47.65</v>
      </c>
      <c r="G242" s="138">
        <v>0</v>
      </c>
      <c r="H242" s="139">
        <f>F242*(1+G242/100)</f>
        <v>47.65</v>
      </c>
      <c r="I242" s="138"/>
      <c r="J242" s="170">
        <f>H242*I242</f>
        <v>0</v>
      </c>
      <c r="K242" s="171"/>
      <c r="L242" s="172">
        <f>H242*K242</f>
        <v>0</v>
      </c>
      <c r="M242" s="171">
        <v>6.5000000000000002E-2</v>
      </c>
      <c r="N242" s="172">
        <f>H242*M242</f>
        <v>3.0972499999999998</v>
      </c>
      <c r="O242" s="170" t="s">
        <v>3818</v>
      </c>
    </row>
    <row r="243" spans="1:16" s="143" customFormat="1" ht="33.75" outlineLevel="3">
      <c r="A243" s="109"/>
      <c r="B243" s="110"/>
      <c r="C243" s="110"/>
      <c r="D243" s="111" t="s">
        <v>1373</v>
      </c>
      <c r="E243" s="110"/>
      <c r="F243" s="112">
        <v>39.949999999999996</v>
      </c>
      <c r="G243" s="141"/>
      <c r="H243" s="142"/>
      <c r="I243" s="141"/>
      <c r="J243" s="174"/>
      <c r="K243" s="175"/>
      <c r="L243" s="176"/>
      <c r="M243" s="176"/>
      <c r="N243" s="176"/>
      <c r="O243" s="170" t="s">
        <v>3818</v>
      </c>
      <c r="P243" s="177"/>
    </row>
    <row r="244" spans="1:16" s="143" customFormat="1" outlineLevel="3">
      <c r="A244" s="109"/>
      <c r="B244" s="110"/>
      <c r="C244" s="110"/>
      <c r="D244" s="111" t="s">
        <v>841</v>
      </c>
      <c r="E244" s="110"/>
      <c r="F244" s="112">
        <v>7.7</v>
      </c>
      <c r="G244" s="141"/>
      <c r="H244" s="142"/>
      <c r="I244" s="141"/>
      <c r="J244" s="174"/>
      <c r="K244" s="175"/>
      <c r="L244" s="176"/>
      <c r="M244" s="176"/>
      <c r="N244" s="176"/>
      <c r="O244" s="170" t="s">
        <v>3818</v>
      </c>
      <c r="P244" s="177"/>
    </row>
    <row r="245" spans="1:16" ht="22.5" outlineLevel="2">
      <c r="A245" s="104">
        <v>100</v>
      </c>
      <c r="B245" s="105" t="s">
        <v>8</v>
      </c>
      <c r="C245" s="106" t="s">
        <v>305</v>
      </c>
      <c r="D245" s="107" t="s">
        <v>1237</v>
      </c>
      <c r="E245" s="105" t="s">
        <v>10</v>
      </c>
      <c r="F245" s="108">
        <v>248.5</v>
      </c>
      <c r="G245" s="138">
        <v>0</v>
      </c>
      <c r="H245" s="139">
        <f>F245*(1+G245/100)</f>
        <v>248.5</v>
      </c>
      <c r="I245" s="138"/>
      <c r="J245" s="170">
        <f>H245*I245</f>
        <v>0</v>
      </c>
      <c r="K245" s="171"/>
      <c r="L245" s="172">
        <f>H245*K245</f>
        <v>0</v>
      </c>
      <c r="M245" s="171">
        <v>4.0000000000000001E-3</v>
      </c>
      <c r="N245" s="172">
        <f>H245*M245</f>
        <v>0.99399999999999999</v>
      </c>
      <c r="O245" s="170" t="s">
        <v>3818</v>
      </c>
    </row>
    <row r="246" spans="1:16" s="143" customFormat="1" ht="33.75" outlineLevel="3">
      <c r="A246" s="109"/>
      <c r="B246" s="110"/>
      <c r="C246" s="110"/>
      <c r="D246" s="111" t="s">
        <v>962</v>
      </c>
      <c r="E246" s="110"/>
      <c r="F246" s="112">
        <v>248.5</v>
      </c>
      <c r="G246" s="141"/>
      <c r="H246" s="142"/>
      <c r="I246" s="141"/>
      <c r="J246" s="174"/>
      <c r="K246" s="175"/>
      <c r="L246" s="176"/>
      <c r="M246" s="176"/>
      <c r="N246" s="176"/>
      <c r="O246" s="170" t="s">
        <v>3818</v>
      </c>
      <c r="P246" s="177"/>
    </row>
    <row r="247" spans="1:16" ht="22.5" outlineLevel="2">
      <c r="A247" s="104">
        <v>101</v>
      </c>
      <c r="B247" s="105" t="s">
        <v>8</v>
      </c>
      <c r="C247" s="106" t="s">
        <v>306</v>
      </c>
      <c r="D247" s="107" t="s">
        <v>1224</v>
      </c>
      <c r="E247" s="105" t="s">
        <v>10</v>
      </c>
      <c r="F247" s="108">
        <v>622.15499999999997</v>
      </c>
      <c r="G247" s="138">
        <v>0</v>
      </c>
      <c r="H247" s="139">
        <f>F247*(1+G247/100)</f>
        <v>622.15499999999997</v>
      </c>
      <c r="I247" s="138"/>
      <c r="J247" s="170">
        <f>H247*I247</f>
        <v>0</v>
      </c>
      <c r="K247" s="171"/>
      <c r="L247" s="172">
        <f>H247*K247</f>
        <v>0</v>
      </c>
      <c r="M247" s="171">
        <v>0.01</v>
      </c>
      <c r="N247" s="172">
        <f>H247*M247</f>
        <v>6.2215499999999997</v>
      </c>
      <c r="O247" s="170" t="s">
        <v>3818</v>
      </c>
    </row>
    <row r="248" spans="1:16" s="143" customFormat="1" ht="56.25" outlineLevel="3">
      <c r="A248" s="109"/>
      <c r="B248" s="110"/>
      <c r="C248" s="110"/>
      <c r="D248" s="111" t="s">
        <v>1449</v>
      </c>
      <c r="E248" s="110"/>
      <c r="F248" s="112">
        <v>622.15499999999997</v>
      </c>
      <c r="G248" s="141"/>
      <c r="H248" s="142"/>
      <c r="I248" s="141"/>
      <c r="J248" s="174"/>
      <c r="K248" s="175"/>
      <c r="L248" s="176"/>
      <c r="M248" s="176"/>
      <c r="N248" s="176"/>
      <c r="O248" s="170" t="s">
        <v>3818</v>
      </c>
      <c r="P248" s="177"/>
    </row>
    <row r="249" spans="1:16" outlineLevel="2">
      <c r="A249" s="104">
        <v>102</v>
      </c>
      <c r="B249" s="105" t="s">
        <v>8</v>
      </c>
      <c r="C249" s="106" t="s">
        <v>309</v>
      </c>
      <c r="D249" s="107" t="s">
        <v>1115</v>
      </c>
      <c r="E249" s="105" t="s">
        <v>10</v>
      </c>
      <c r="F249" s="108">
        <v>53.5</v>
      </c>
      <c r="G249" s="138">
        <v>0</v>
      </c>
      <c r="H249" s="139">
        <f>F249*(1+G249/100)</f>
        <v>53.5</v>
      </c>
      <c r="I249" s="138"/>
      <c r="J249" s="170">
        <f>H249*I249</f>
        <v>0</v>
      </c>
      <c r="K249" s="171"/>
      <c r="L249" s="172">
        <f>H249*K249</f>
        <v>0</v>
      </c>
      <c r="M249" s="171">
        <v>6.8000000000000005E-2</v>
      </c>
      <c r="N249" s="172">
        <f>H249*M249</f>
        <v>3.6380000000000003</v>
      </c>
      <c r="O249" s="170" t="s">
        <v>3818</v>
      </c>
    </row>
    <row r="250" spans="1:16" s="143" customFormat="1" outlineLevel="3">
      <c r="A250" s="109"/>
      <c r="B250" s="110"/>
      <c r="C250" s="110"/>
      <c r="D250" s="111" t="s">
        <v>927</v>
      </c>
      <c r="E250" s="110"/>
      <c r="F250" s="112">
        <v>53.5</v>
      </c>
      <c r="G250" s="141"/>
      <c r="H250" s="142"/>
      <c r="I250" s="141"/>
      <c r="J250" s="174"/>
      <c r="K250" s="175"/>
      <c r="L250" s="176"/>
      <c r="M250" s="176"/>
      <c r="N250" s="176"/>
      <c r="O250" s="170" t="s">
        <v>3818</v>
      </c>
      <c r="P250" s="177"/>
    </row>
    <row r="251" spans="1:16" ht="22.5" outlineLevel="2">
      <c r="A251" s="104">
        <v>103</v>
      </c>
      <c r="B251" s="105" t="s">
        <v>8</v>
      </c>
      <c r="C251" s="106" t="s">
        <v>311</v>
      </c>
      <c r="D251" s="107" t="s">
        <v>1389</v>
      </c>
      <c r="E251" s="105" t="s">
        <v>11</v>
      </c>
      <c r="F251" s="108">
        <v>61.711999999999996</v>
      </c>
      <c r="G251" s="138">
        <v>0</v>
      </c>
      <c r="H251" s="139">
        <f>F251*(1+G251/100)</f>
        <v>61.711999999999996</v>
      </c>
      <c r="I251" s="138"/>
      <c r="J251" s="170">
        <f>H251*I251</f>
        <v>0</v>
      </c>
      <c r="K251" s="171"/>
      <c r="L251" s="172">
        <f>H251*K251</f>
        <v>0</v>
      </c>
      <c r="M251" s="171">
        <v>0.65</v>
      </c>
      <c r="N251" s="172">
        <f>H251*M251</f>
        <v>40.1128</v>
      </c>
      <c r="O251" s="170" t="s">
        <v>3818</v>
      </c>
    </row>
    <row r="252" spans="1:16" s="143" customFormat="1" outlineLevel="3">
      <c r="A252" s="109"/>
      <c r="B252" s="110"/>
      <c r="C252" s="110"/>
      <c r="D252" s="111" t="s">
        <v>861</v>
      </c>
      <c r="E252" s="110"/>
      <c r="F252" s="112">
        <v>61.711999999999996</v>
      </c>
      <c r="G252" s="141"/>
      <c r="H252" s="142"/>
      <c r="I252" s="141"/>
      <c r="J252" s="174"/>
      <c r="K252" s="175"/>
      <c r="L252" s="176"/>
      <c r="M252" s="176"/>
      <c r="N252" s="176"/>
      <c r="O252" s="178" t="s">
        <v>2</v>
      </c>
      <c r="P252" s="177"/>
    </row>
    <row r="253" spans="1:16" s="143" customFormat="1" ht="33.75" outlineLevel="3">
      <c r="A253" s="109"/>
      <c r="B253" s="110"/>
      <c r="C253" s="110"/>
      <c r="D253" s="111" t="s">
        <v>1417</v>
      </c>
      <c r="E253" s="110"/>
      <c r="F253" s="112">
        <v>0</v>
      </c>
      <c r="G253" s="141"/>
      <c r="H253" s="142"/>
      <c r="I253" s="141"/>
      <c r="J253" s="174"/>
      <c r="K253" s="175"/>
      <c r="L253" s="176"/>
      <c r="M253" s="176"/>
      <c r="N253" s="176"/>
      <c r="O253" s="178" t="s">
        <v>2</v>
      </c>
      <c r="P253" s="177"/>
    </row>
    <row r="254" spans="1:16" s="143" customFormat="1" outlineLevel="3">
      <c r="A254" s="109"/>
      <c r="B254" s="110"/>
      <c r="C254" s="110"/>
      <c r="D254" s="111" t="s">
        <v>826</v>
      </c>
      <c r="E254" s="110"/>
      <c r="F254" s="112">
        <v>0</v>
      </c>
      <c r="G254" s="141"/>
      <c r="H254" s="142"/>
      <c r="I254" s="141"/>
      <c r="J254" s="174"/>
      <c r="K254" s="175"/>
      <c r="L254" s="176"/>
      <c r="M254" s="176"/>
      <c r="N254" s="176"/>
      <c r="O254" s="178" t="s">
        <v>2</v>
      </c>
      <c r="P254" s="177"/>
    </row>
    <row r="255" spans="1:16" s="146" customFormat="1" ht="12.75" customHeight="1" outlineLevel="2">
      <c r="A255" s="113"/>
      <c r="B255" s="114"/>
      <c r="C255" s="114"/>
      <c r="D255" s="115"/>
      <c r="E255" s="114"/>
      <c r="F255" s="116"/>
      <c r="G255" s="144"/>
      <c r="H255" s="145"/>
      <c r="I255" s="144"/>
      <c r="J255" s="179"/>
      <c r="K255" s="180"/>
      <c r="L255" s="181"/>
      <c r="M255" s="181"/>
      <c r="N255" s="181"/>
      <c r="O255" s="182" t="s">
        <v>2</v>
      </c>
      <c r="P255" s="183"/>
    </row>
    <row r="256" spans="1:16" s="137" customFormat="1" ht="16.5" customHeight="1" outlineLevel="1">
      <c r="A256" s="100"/>
      <c r="B256" s="101"/>
      <c r="C256" s="102"/>
      <c r="D256" s="102" t="s">
        <v>649</v>
      </c>
      <c r="E256" s="101"/>
      <c r="F256" s="103"/>
      <c r="G256" s="135"/>
      <c r="H256" s="136"/>
      <c r="I256" s="135"/>
      <c r="J256" s="165">
        <f>SUBTOTAL(9,J257:J268)</f>
        <v>0</v>
      </c>
      <c r="K256" s="166"/>
      <c r="L256" s="167">
        <f>SUBTOTAL(9,L257:L268)</f>
        <v>0</v>
      </c>
      <c r="M256" s="168"/>
      <c r="N256" s="167">
        <f>SUBTOTAL(9,N257:N268)</f>
        <v>0</v>
      </c>
      <c r="O256" s="163" t="s">
        <v>2</v>
      </c>
      <c r="P256" s="169"/>
    </row>
    <row r="257" spans="1:16" ht="22.5" outlineLevel="2">
      <c r="A257" s="104">
        <v>104</v>
      </c>
      <c r="B257" s="105" t="s">
        <v>8</v>
      </c>
      <c r="C257" s="106" t="s">
        <v>313</v>
      </c>
      <c r="D257" s="107" t="s">
        <v>1273</v>
      </c>
      <c r="E257" s="105" t="s">
        <v>4</v>
      </c>
      <c r="F257" s="108">
        <v>161.26794883499997</v>
      </c>
      <c r="G257" s="138"/>
      <c r="H257" s="139">
        <f>F257*(1+G257/100)</f>
        <v>161.26794883499997</v>
      </c>
      <c r="I257" s="138"/>
      <c r="J257" s="170">
        <f>H257*I257</f>
        <v>0</v>
      </c>
      <c r="K257" s="171"/>
      <c r="L257" s="172">
        <f>H257*K257</f>
        <v>0</v>
      </c>
      <c r="M257" s="171"/>
      <c r="N257" s="172">
        <f>H257*M257</f>
        <v>0</v>
      </c>
      <c r="O257" s="170" t="s">
        <v>3818</v>
      </c>
    </row>
    <row r="258" spans="1:16" ht="22.5" outlineLevel="2">
      <c r="A258" s="104">
        <v>105</v>
      </c>
      <c r="B258" s="105" t="s">
        <v>8</v>
      </c>
      <c r="C258" s="106" t="s">
        <v>314</v>
      </c>
      <c r="D258" s="107" t="s">
        <v>1147</v>
      </c>
      <c r="E258" s="105" t="s">
        <v>4</v>
      </c>
      <c r="F258" s="108">
        <v>161.26794883499997</v>
      </c>
      <c r="G258" s="138"/>
      <c r="H258" s="139">
        <f>F258*(1+G258/100)</f>
        <v>161.26794883499997</v>
      </c>
      <c r="I258" s="138"/>
      <c r="J258" s="170">
        <f>H258*I258</f>
        <v>0</v>
      </c>
      <c r="K258" s="171"/>
      <c r="L258" s="172">
        <f>H258*K258</f>
        <v>0</v>
      </c>
      <c r="M258" s="171"/>
      <c r="N258" s="172">
        <f>H258*M258</f>
        <v>0</v>
      </c>
      <c r="O258" s="170" t="s">
        <v>3818</v>
      </c>
    </row>
    <row r="259" spans="1:16" outlineLevel="2">
      <c r="A259" s="104">
        <v>106</v>
      </c>
      <c r="B259" s="105" t="s">
        <v>8</v>
      </c>
      <c r="C259" s="106" t="s">
        <v>315</v>
      </c>
      <c r="D259" s="107" t="s">
        <v>1118</v>
      </c>
      <c r="E259" s="105" t="s">
        <v>4</v>
      </c>
      <c r="F259" s="108">
        <v>483.80399999999997</v>
      </c>
      <c r="G259" s="138"/>
      <c r="H259" s="139">
        <f>F259*(1+G259/100)</f>
        <v>483.80399999999997</v>
      </c>
      <c r="I259" s="138"/>
      <c r="J259" s="170">
        <f>H259*I259</f>
        <v>0</v>
      </c>
      <c r="K259" s="171"/>
      <c r="L259" s="172">
        <f>H259*K259</f>
        <v>0</v>
      </c>
      <c r="M259" s="171"/>
      <c r="N259" s="172">
        <f>H259*M259</f>
        <v>0</v>
      </c>
      <c r="O259" s="170" t="s">
        <v>3818</v>
      </c>
    </row>
    <row r="260" spans="1:16" s="143" customFormat="1" ht="22.5" outlineLevel="3">
      <c r="A260" s="109"/>
      <c r="B260" s="110"/>
      <c r="C260" s="110"/>
      <c r="D260" s="111" t="s">
        <v>1100</v>
      </c>
      <c r="E260" s="110"/>
      <c r="F260" s="112">
        <v>483.80399999999997</v>
      </c>
      <c r="G260" s="141"/>
      <c r="H260" s="142"/>
      <c r="I260" s="141"/>
      <c r="J260" s="174"/>
      <c r="K260" s="175"/>
      <c r="L260" s="176"/>
      <c r="M260" s="176"/>
      <c r="N260" s="176"/>
      <c r="O260" s="170" t="s">
        <v>3818</v>
      </c>
      <c r="P260" s="177"/>
    </row>
    <row r="261" spans="1:16" ht="22.5" outlineLevel="2">
      <c r="A261" s="104">
        <v>107</v>
      </c>
      <c r="B261" s="105" t="s">
        <v>8</v>
      </c>
      <c r="C261" s="106" t="s">
        <v>317</v>
      </c>
      <c r="D261" s="107" t="s">
        <v>1251</v>
      </c>
      <c r="E261" s="105" t="s">
        <v>4</v>
      </c>
      <c r="F261" s="108">
        <v>65</v>
      </c>
      <c r="G261" s="138"/>
      <c r="H261" s="139">
        <f>F261*(1+G261/100)</f>
        <v>65</v>
      </c>
      <c r="I261" s="138"/>
      <c r="J261" s="170">
        <f>H261*I261</f>
        <v>0</v>
      </c>
      <c r="K261" s="171"/>
      <c r="L261" s="172">
        <f>H261*K261</f>
        <v>0</v>
      </c>
      <c r="M261" s="171"/>
      <c r="N261" s="172">
        <f>H261*M261</f>
        <v>0</v>
      </c>
      <c r="O261" s="170" t="s">
        <v>3818</v>
      </c>
    </row>
    <row r="262" spans="1:16" s="143" customFormat="1" outlineLevel="3">
      <c r="A262" s="109"/>
      <c r="B262" s="110"/>
      <c r="C262" s="110"/>
      <c r="D262" s="111" t="s">
        <v>528</v>
      </c>
      <c r="E262" s="110"/>
      <c r="F262" s="112">
        <v>65</v>
      </c>
      <c r="G262" s="141"/>
      <c r="H262" s="142"/>
      <c r="I262" s="141"/>
      <c r="J262" s="174"/>
      <c r="K262" s="175"/>
      <c r="L262" s="176"/>
      <c r="M262" s="176"/>
      <c r="N262" s="176"/>
      <c r="O262" s="170" t="s">
        <v>3818</v>
      </c>
      <c r="P262" s="177"/>
    </row>
    <row r="263" spans="1:16" ht="22.5" outlineLevel="2">
      <c r="A263" s="104">
        <v>108</v>
      </c>
      <c r="B263" s="105" t="s">
        <v>8</v>
      </c>
      <c r="C263" s="106" t="s">
        <v>318</v>
      </c>
      <c r="D263" s="107" t="s">
        <v>1252</v>
      </c>
      <c r="E263" s="105" t="s">
        <v>4</v>
      </c>
      <c r="F263" s="108">
        <v>18.632999999999999</v>
      </c>
      <c r="G263" s="138"/>
      <c r="H263" s="139">
        <f>F263*(1+G263/100)</f>
        <v>18.632999999999999</v>
      </c>
      <c r="I263" s="138"/>
      <c r="J263" s="170">
        <f>H263*I263</f>
        <v>0</v>
      </c>
      <c r="K263" s="171"/>
      <c r="L263" s="172">
        <f>H263*K263</f>
        <v>0</v>
      </c>
      <c r="M263" s="171"/>
      <c r="N263" s="172">
        <f>H263*M263</f>
        <v>0</v>
      </c>
      <c r="O263" s="170" t="s">
        <v>3818</v>
      </c>
    </row>
    <row r="264" spans="1:16" s="143" customFormat="1" outlineLevel="3">
      <c r="A264" s="109"/>
      <c r="B264" s="110"/>
      <c r="C264" s="110"/>
      <c r="D264" s="111" t="s">
        <v>836</v>
      </c>
      <c r="E264" s="110"/>
      <c r="F264" s="112">
        <v>18.632999999999999</v>
      </c>
      <c r="G264" s="141"/>
      <c r="H264" s="142"/>
      <c r="I264" s="141"/>
      <c r="J264" s="174"/>
      <c r="K264" s="175"/>
      <c r="L264" s="176"/>
      <c r="M264" s="176"/>
      <c r="N264" s="176"/>
      <c r="O264" s="170" t="s">
        <v>3818</v>
      </c>
      <c r="P264" s="177"/>
    </row>
    <row r="265" spans="1:16" ht="22.5" outlineLevel="2">
      <c r="A265" s="104">
        <v>109</v>
      </c>
      <c r="B265" s="105" t="s">
        <v>8</v>
      </c>
      <c r="C265" s="106" t="s">
        <v>319</v>
      </c>
      <c r="D265" s="107" t="s">
        <v>1247</v>
      </c>
      <c r="E265" s="105" t="s">
        <v>4</v>
      </c>
      <c r="F265" s="108">
        <v>77.635000000000005</v>
      </c>
      <c r="G265" s="138"/>
      <c r="H265" s="139">
        <f>F265*(1+G265/100)</f>
        <v>77.635000000000005</v>
      </c>
      <c r="I265" s="138"/>
      <c r="J265" s="170">
        <f>H265*I265</f>
        <v>0</v>
      </c>
      <c r="K265" s="171"/>
      <c r="L265" s="172">
        <f>H265*K265</f>
        <v>0</v>
      </c>
      <c r="M265" s="171"/>
      <c r="N265" s="172">
        <f>H265*M265</f>
        <v>0</v>
      </c>
      <c r="O265" s="170" t="s">
        <v>3818</v>
      </c>
    </row>
    <row r="266" spans="1:16" s="143" customFormat="1" ht="22.5" outlineLevel="3">
      <c r="A266" s="109"/>
      <c r="B266" s="110"/>
      <c r="C266" s="110"/>
      <c r="D266" s="111" t="s">
        <v>1181</v>
      </c>
      <c r="E266" s="110"/>
      <c r="F266" s="112">
        <v>77.635000000000005</v>
      </c>
      <c r="G266" s="141"/>
      <c r="H266" s="142"/>
      <c r="I266" s="141"/>
      <c r="J266" s="174"/>
      <c r="K266" s="175"/>
      <c r="L266" s="176"/>
      <c r="M266" s="176"/>
      <c r="N266" s="176"/>
      <c r="O266" s="170" t="s">
        <v>3818</v>
      </c>
      <c r="P266" s="177"/>
    </row>
    <row r="267" spans="1:16" outlineLevel="2">
      <c r="A267" s="104">
        <v>110</v>
      </c>
      <c r="B267" s="105" t="s">
        <v>8</v>
      </c>
      <c r="C267" s="106" t="s">
        <v>323</v>
      </c>
      <c r="D267" s="107" t="s">
        <v>792</v>
      </c>
      <c r="E267" s="105" t="s">
        <v>4</v>
      </c>
      <c r="F267" s="108">
        <v>98.864494788854813</v>
      </c>
      <c r="G267" s="138"/>
      <c r="H267" s="139">
        <f>F267*(1+G267/100)</f>
        <v>98.864494788854813</v>
      </c>
      <c r="I267" s="138"/>
      <c r="J267" s="170">
        <f>H267*I267</f>
        <v>0</v>
      </c>
      <c r="K267" s="171"/>
      <c r="L267" s="172">
        <f>H267*K267</f>
        <v>0</v>
      </c>
      <c r="M267" s="171"/>
      <c r="N267" s="172">
        <f>H267*M267</f>
        <v>0</v>
      </c>
      <c r="O267" s="170" t="s">
        <v>3818</v>
      </c>
    </row>
    <row r="268" spans="1:16" s="146" customFormat="1" ht="12.75" customHeight="1" outlineLevel="2">
      <c r="A268" s="113"/>
      <c r="B268" s="114"/>
      <c r="C268" s="114"/>
      <c r="D268" s="115"/>
      <c r="E268" s="114"/>
      <c r="F268" s="116"/>
      <c r="G268" s="144"/>
      <c r="H268" s="145"/>
      <c r="I268" s="144"/>
      <c r="J268" s="179"/>
      <c r="K268" s="180"/>
      <c r="L268" s="181"/>
      <c r="M268" s="181"/>
      <c r="N268" s="181"/>
      <c r="O268" s="182" t="s">
        <v>2</v>
      </c>
      <c r="P268" s="183"/>
    </row>
    <row r="269" spans="1:16" s="137" customFormat="1" ht="16.5" customHeight="1" outlineLevel="1">
      <c r="A269" s="100"/>
      <c r="B269" s="101"/>
      <c r="C269" s="102"/>
      <c r="D269" s="102" t="s">
        <v>663</v>
      </c>
      <c r="E269" s="101"/>
      <c r="F269" s="103"/>
      <c r="G269" s="135"/>
      <c r="H269" s="136"/>
      <c r="I269" s="135"/>
      <c r="J269" s="165">
        <f>SUBTOTAL(9,J270:J277)</f>
        <v>0</v>
      </c>
      <c r="K269" s="166"/>
      <c r="L269" s="167"/>
      <c r="M269" s="168"/>
      <c r="N269" s="167">
        <f>SUBTOTAL(9,N270:N277)</f>
        <v>0</v>
      </c>
      <c r="O269" s="163" t="s">
        <v>2</v>
      </c>
      <c r="P269" s="169"/>
    </row>
    <row r="270" spans="1:16" ht="22.5" outlineLevel="2">
      <c r="A270" s="104">
        <v>111</v>
      </c>
      <c r="B270" s="105" t="s">
        <v>8</v>
      </c>
      <c r="C270" s="106" t="s">
        <v>158</v>
      </c>
      <c r="D270" s="107" t="s">
        <v>1250</v>
      </c>
      <c r="E270" s="105" t="s">
        <v>10</v>
      </c>
      <c r="F270" s="108">
        <v>40.879999999999995</v>
      </c>
      <c r="G270" s="138"/>
      <c r="H270" s="139">
        <f>F270*(1+G270/100)</f>
        <v>40.879999999999995</v>
      </c>
      <c r="I270" s="138"/>
      <c r="J270" s="170">
        <f>H270*I270</f>
        <v>0</v>
      </c>
      <c r="K270" s="171"/>
      <c r="L270" s="172"/>
      <c r="M270" s="171"/>
      <c r="N270" s="172">
        <f>H270*M270</f>
        <v>0</v>
      </c>
      <c r="O270" s="170" t="s">
        <v>3818</v>
      </c>
    </row>
    <row r="271" spans="1:16" s="143" customFormat="1" outlineLevel="3">
      <c r="A271" s="109"/>
      <c r="B271" s="110"/>
      <c r="C271" s="110"/>
      <c r="D271" s="111" t="s">
        <v>701</v>
      </c>
      <c r="E271" s="110"/>
      <c r="F271" s="112">
        <v>9.68</v>
      </c>
      <c r="G271" s="141"/>
      <c r="H271" s="142"/>
      <c r="I271" s="141"/>
      <c r="J271" s="174"/>
      <c r="K271" s="175"/>
      <c r="L271" s="176"/>
      <c r="M271" s="176"/>
      <c r="N271" s="176"/>
      <c r="O271" s="170" t="s">
        <v>3818</v>
      </c>
      <c r="P271" s="177"/>
    </row>
    <row r="272" spans="1:16" s="143" customFormat="1" outlineLevel="3">
      <c r="A272" s="109"/>
      <c r="B272" s="110"/>
      <c r="C272" s="110"/>
      <c r="D272" s="111" t="s">
        <v>843</v>
      </c>
      <c r="E272" s="110"/>
      <c r="F272" s="112">
        <v>31.2</v>
      </c>
      <c r="G272" s="141"/>
      <c r="H272" s="142"/>
      <c r="I272" s="141"/>
      <c r="J272" s="174"/>
      <c r="K272" s="175"/>
      <c r="L272" s="176"/>
      <c r="M272" s="176"/>
      <c r="N272" s="176"/>
      <c r="O272" s="170" t="s">
        <v>3818</v>
      </c>
      <c r="P272" s="177"/>
    </row>
    <row r="273" spans="1:16" ht="22.5" outlineLevel="2">
      <c r="A273" s="104">
        <v>112</v>
      </c>
      <c r="B273" s="105" t="s">
        <v>8</v>
      </c>
      <c r="C273" s="106" t="s">
        <v>159</v>
      </c>
      <c r="D273" s="107" t="s">
        <v>1233</v>
      </c>
      <c r="E273" s="105" t="s">
        <v>10</v>
      </c>
      <c r="F273" s="108">
        <v>29.799999999999997</v>
      </c>
      <c r="G273" s="138"/>
      <c r="H273" s="139">
        <f>F273*(1+G273/100)</f>
        <v>29.799999999999997</v>
      </c>
      <c r="I273" s="138"/>
      <c r="J273" s="170">
        <f>H273*I273</f>
        <v>0</v>
      </c>
      <c r="K273" s="171"/>
      <c r="L273" s="172"/>
      <c r="M273" s="171"/>
      <c r="N273" s="172">
        <f>H273*M273</f>
        <v>0</v>
      </c>
      <c r="O273" s="170" t="s">
        <v>3818</v>
      </c>
    </row>
    <row r="274" spans="1:16" s="143" customFormat="1" ht="22.5" outlineLevel="3">
      <c r="A274" s="109"/>
      <c r="B274" s="110"/>
      <c r="C274" s="110"/>
      <c r="D274" s="111" t="s">
        <v>978</v>
      </c>
      <c r="E274" s="110"/>
      <c r="F274" s="112">
        <v>16.399999999999999</v>
      </c>
      <c r="G274" s="141"/>
      <c r="H274" s="142"/>
      <c r="I274" s="141"/>
      <c r="J274" s="174"/>
      <c r="K274" s="175"/>
      <c r="L274" s="176"/>
      <c r="M274" s="176"/>
      <c r="N274" s="176"/>
      <c r="O274" s="170" t="s">
        <v>3818</v>
      </c>
      <c r="P274" s="177"/>
    </row>
    <row r="275" spans="1:16" s="143" customFormat="1" ht="22.5" outlineLevel="3">
      <c r="A275" s="109"/>
      <c r="B275" s="110"/>
      <c r="C275" s="110"/>
      <c r="D275" s="111" t="s">
        <v>979</v>
      </c>
      <c r="E275" s="110"/>
      <c r="F275" s="112">
        <v>13.4</v>
      </c>
      <c r="G275" s="141"/>
      <c r="H275" s="142"/>
      <c r="I275" s="141"/>
      <c r="J275" s="174"/>
      <c r="K275" s="175"/>
      <c r="L275" s="176"/>
      <c r="M275" s="176"/>
      <c r="N275" s="176"/>
      <c r="O275" s="170" t="s">
        <v>3818</v>
      </c>
      <c r="P275" s="177"/>
    </row>
    <row r="276" spans="1:16" ht="22.5" outlineLevel="2">
      <c r="A276" s="104">
        <v>113</v>
      </c>
      <c r="B276" s="105" t="s">
        <v>8</v>
      </c>
      <c r="C276" s="106" t="s">
        <v>327</v>
      </c>
      <c r="D276" s="107" t="s">
        <v>1226</v>
      </c>
      <c r="E276" s="105" t="s">
        <v>0</v>
      </c>
      <c r="F276" s="108">
        <v>3.21</v>
      </c>
      <c r="G276" s="138">
        <v>0</v>
      </c>
      <c r="H276" s="139">
        <f>F276*(1+G276/100)</f>
        <v>3.21</v>
      </c>
      <c r="I276" s="138">
        <f>SUM(J270:J273)/100</f>
        <v>0</v>
      </c>
      <c r="J276" s="170">
        <f>H276*I276</f>
        <v>0</v>
      </c>
      <c r="K276" s="171"/>
      <c r="L276" s="172"/>
      <c r="M276" s="171"/>
      <c r="N276" s="172">
        <f>H276*M276</f>
        <v>0</v>
      </c>
      <c r="O276" s="170" t="s">
        <v>3818</v>
      </c>
    </row>
    <row r="277" spans="1:16" s="146" customFormat="1" ht="12.75" customHeight="1" outlineLevel="2">
      <c r="A277" s="113"/>
      <c r="B277" s="114"/>
      <c r="C277" s="114"/>
      <c r="D277" s="115"/>
      <c r="E277" s="114"/>
      <c r="F277" s="116"/>
      <c r="G277" s="144"/>
      <c r="H277" s="145"/>
      <c r="I277" s="144"/>
      <c r="J277" s="179"/>
      <c r="K277" s="180"/>
      <c r="L277" s="181"/>
      <c r="M277" s="181"/>
      <c r="N277" s="181"/>
      <c r="O277" s="182" t="s">
        <v>2</v>
      </c>
      <c r="P277" s="183"/>
    </row>
    <row r="278" spans="1:16" s="137" customFormat="1" ht="16.5" customHeight="1" outlineLevel="1">
      <c r="A278" s="100"/>
      <c r="B278" s="101"/>
      <c r="C278" s="102"/>
      <c r="D278" s="102" t="s">
        <v>551</v>
      </c>
      <c r="E278" s="101"/>
      <c r="F278" s="103"/>
      <c r="G278" s="135"/>
      <c r="H278" s="136"/>
      <c r="I278" s="135"/>
      <c r="J278" s="165">
        <f>SUBTOTAL(9,J279:J280)</f>
        <v>0</v>
      </c>
      <c r="K278" s="166"/>
      <c r="L278" s="167"/>
      <c r="M278" s="168"/>
      <c r="N278" s="167">
        <f>SUBTOTAL(9,N279:N280)</f>
        <v>0</v>
      </c>
      <c r="O278" s="163" t="s">
        <v>2</v>
      </c>
      <c r="P278" s="169"/>
    </row>
    <row r="279" spans="1:16" outlineLevel="2">
      <c r="A279" s="104">
        <v>114</v>
      </c>
      <c r="B279" s="105" t="s">
        <v>8</v>
      </c>
      <c r="C279" s="106" t="s">
        <v>25</v>
      </c>
      <c r="D279" s="107" t="s">
        <v>1070</v>
      </c>
      <c r="E279" s="105" t="s">
        <v>17</v>
      </c>
      <c r="F279" s="108">
        <v>1</v>
      </c>
      <c r="G279" s="138"/>
      <c r="H279" s="139">
        <f>F279*(1+G279/100)</f>
        <v>1</v>
      </c>
      <c r="I279" s="147">
        <f>'1.etapa R ZTI'!$G$8</f>
        <v>0</v>
      </c>
      <c r="J279" s="170">
        <f>H279*I279</f>
        <v>0</v>
      </c>
      <c r="K279" s="171"/>
      <c r="L279" s="172"/>
      <c r="M279" s="171"/>
      <c r="N279" s="172">
        <f>H279*M279</f>
        <v>0</v>
      </c>
      <c r="O279" s="170"/>
    </row>
    <row r="280" spans="1:16" s="146" customFormat="1" ht="12.75" customHeight="1" outlineLevel="2">
      <c r="A280" s="113"/>
      <c r="B280" s="114"/>
      <c r="C280" s="114"/>
      <c r="D280" s="115"/>
      <c r="E280" s="114"/>
      <c r="F280" s="116"/>
      <c r="G280" s="144"/>
      <c r="H280" s="145"/>
      <c r="I280" s="144"/>
      <c r="J280" s="179"/>
      <c r="K280" s="180"/>
      <c r="L280" s="181"/>
      <c r="M280" s="181"/>
      <c r="N280" s="181"/>
      <c r="O280" s="182" t="s">
        <v>2</v>
      </c>
      <c r="P280" s="183"/>
    </row>
    <row r="281" spans="1:16" s="137" customFormat="1" ht="16.5" customHeight="1" outlineLevel="1">
      <c r="A281" s="100"/>
      <c r="B281" s="101"/>
      <c r="C281" s="102"/>
      <c r="D281" s="102" t="s">
        <v>656</v>
      </c>
      <c r="E281" s="101"/>
      <c r="F281" s="103"/>
      <c r="G281" s="135"/>
      <c r="H281" s="136"/>
      <c r="I281" s="135"/>
      <c r="J281" s="165">
        <f>SUBTOTAL(9,J282:J284)</f>
        <v>0</v>
      </c>
      <c r="K281" s="166"/>
      <c r="L281" s="167"/>
      <c r="M281" s="168"/>
      <c r="N281" s="167">
        <f>SUBTOTAL(9,N282:N284)</f>
        <v>0</v>
      </c>
      <c r="O281" s="163" t="s">
        <v>2</v>
      </c>
      <c r="P281" s="169"/>
    </row>
    <row r="282" spans="1:16" outlineLevel="2">
      <c r="A282" s="104">
        <v>116</v>
      </c>
      <c r="B282" s="105" t="s">
        <v>8</v>
      </c>
      <c r="C282" s="106" t="s">
        <v>27</v>
      </c>
      <c r="D282" s="107" t="s">
        <v>855</v>
      </c>
      <c r="E282" s="105" t="s">
        <v>22</v>
      </c>
      <c r="F282" s="108">
        <v>1</v>
      </c>
      <c r="G282" s="138"/>
      <c r="H282" s="139">
        <f>F282*(1+G282/100)</f>
        <v>1</v>
      </c>
      <c r="I282" s="147">
        <f>'1.etapa - Vytápění'!$J$9</f>
        <v>0</v>
      </c>
      <c r="J282" s="170">
        <f>H282*I282</f>
        <v>0</v>
      </c>
      <c r="K282" s="171"/>
      <c r="L282" s="172"/>
      <c r="M282" s="171"/>
      <c r="N282" s="172">
        <f>H282*M282</f>
        <v>0</v>
      </c>
      <c r="O282" s="170"/>
    </row>
    <row r="283" spans="1:16" outlineLevel="2">
      <c r="A283" s="104">
        <v>117</v>
      </c>
      <c r="B283" s="105" t="s">
        <v>8</v>
      </c>
      <c r="C283" s="106" t="s">
        <v>28</v>
      </c>
      <c r="D283" s="107" t="s">
        <v>888</v>
      </c>
      <c r="E283" s="105" t="s">
        <v>22</v>
      </c>
      <c r="F283" s="108">
        <v>1</v>
      </c>
      <c r="G283" s="138"/>
      <c r="H283" s="139">
        <f>F283*(1+G283/100)</f>
        <v>1</v>
      </c>
      <c r="I283" s="147">
        <f>'1.etapa - Vytápění-ZTI'!$J$10</f>
        <v>0</v>
      </c>
      <c r="J283" s="170">
        <f>H283*I283</f>
        <v>0</v>
      </c>
      <c r="K283" s="171"/>
      <c r="L283" s="172"/>
      <c r="M283" s="171"/>
      <c r="N283" s="172">
        <f>H283*M283</f>
        <v>0</v>
      </c>
      <c r="O283" s="170"/>
    </row>
    <row r="284" spans="1:16" s="146" customFormat="1" ht="12.75" customHeight="1" outlineLevel="2">
      <c r="A284" s="113"/>
      <c r="B284" s="114"/>
      <c r="C284" s="114"/>
      <c r="D284" s="115"/>
      <c r="E284" s="114"/>
      <c r="F284" s="116"/>
      <c r="G284" s="144"/>
      <c r="H284" s="145"/>
      <c r="I284" s="144"/>
      <c r="J284" s="179"/>
      <c r="K284" s="180"/>
      <c r="L284" s="181"/>
      <c r="M284" s="181"/>
      <c r="N284" s="181"/>
      <c r="O284" s="182" t="s">
        <v>2</v>
      </c>
      <c r="P284" s="183"/>
    </row>
    <row r="285" spans="1:16" s="137" customFormat="1" ht="16.5" customHeight="1" outlineLevel="1">
      <c r="A285" s="100"/>
      <c r="B285" s="101"/>
      <c r="C285" s="102"/>
      <c r="D285" s="102" t="s">
        <v>499</v>
      </c>
      <c r="E285" s="101"/>
      <c r="F285" s="103"/>
      <c r="G285" s="135"/>
      <c r="H285" s="136"/>
      <c r="I285" s="135"/>
      <c r="J285" s="165">
        <f>SUBTOTAL(9,J286:J289)</f>
        <v>0</v>
      </c>
      <c r="K285" s="166"/>
      <c r="L285" s="167"/>
      <c r="M285" s="168"/>
      <c r="N285" s="167">
        <f>SUBTOTAL(9,N286:N289)</f>
        <v>0</v>
      </c>
      <c r="O285" s="163" t="s">
        <v>2</v>
      </c>
      <c r="P285" s="169"/>
    </row>
    <row r="286" spans="1:16" outlineLevel="2">
      <c r="A286" s="104">
        <v>118</v>
      </c>
      <c r="B286" s="105" t="s">
        <v>6</v>
      </c>
      <c r="C286" s="106" t="s">
        <v>30</v>
      </c>
      <c r="D286" s="107" t="s">
        <v>933</v>
      </c>
      <c r="E286" s="105" t="s">
        <v>17</v>
      </c>
      <c r="F286" s="108">
        <v>1</v>
      </c>
      <c r="G286" s="138"/>
      <c r="H286" s="139">
        <f>F286*(1+G286/100)</f>
        <v>1</v>
      </c>
      <c r="I286" s="147">
        <f>'1.etapa R silnoproud'!$I$8</f>
        <v>0</v>
      </c>
      <c r="J286" s="170">
        <f>H286*I286</f>
        <v>0</v>
      </c>
      <c r="K286" s="171"/>
      <c r="L286" s="172"/>
      <c r="M286" s="171"/>
      <c r="N286" s="172">
        <f>H286*M286</f>
        <v>0</v>
      </c>
      <c r="O286" s="170"/>
    </row>
    <row r="287" spans="1:16" outlineLevel="2">
      <c r="A287" s="104">
        <v>119</v>
      </c>
      <c r="B287" s="105" t="s">
        <v>6</v>
      </c>
      <c r="C287" s="106" t="s">
        <v>31</v>
      </c>
      <c r="D287" s="107" t="s">
        <v>934</v>
      </c>
      <c r="E287" s="105" t="s">
        <v>17</v>
      </c>
      <c r="F287" s="108">
        <v>1</v>
      </c>
      <c r="G287" s="138"/>
      <c r="H287" s="139">
        <f>F287*(1+G287/100)</f>
        <v>1</v>
      </c>
      <c r="I287" s="147">
        <f>'1.etapa R slaboproud'!$G$6</f>
        <v>0</v>
      </c>
      <c r="J287" s="170">
        <f>H287*I287</f>
        <v>0</v>
      </c>
      <c r="K287" s="171"/>
      <c r="L287" s="172"/>
      <c r="M287" s="171"/>
      <c r="N287" s="172">
        <f>H287*M287</f>
        <v>0</v>
      </c>
      <c r="O287" s="170"/>
    </row>
    <row r="288" spans="1:16" outlineLevel="2">
      <c r="A288" s="104">
        <v>120</v>
      </c>
      <c r="B288" s="105" t="s">
        <v>6</v>
      </c>
      <c r="C288" s="106" t="s">
        <v>32</v>
      </c>
      <c r="D288" s="107" t="s">
        <v>934</v>
      </c>
      <c r="E288" s="105" t="s">
        <v>17</v>
      </c>
      <c r="F288" s="108">
        <v>1</v>
      </c>
      <c r="G288" s="138"/>
      <c r="H288" s="139">
        <f>F288*(1+G288/100)</f>
        <v>1</v>
      </c>
      <c r="I288" s="147">
        <f>'1.etapa MaR'!$H$26</f>
        <v>0</v>
      </c>
      <c r="J288" s="170">
        <f>H288*I288</f>
        <v>0</v>
      </c>
      <c r="K288" s="171"/>
      <c r="L288" s="172"/>
      <c r="M288" s="171"/>
      <c r="N288" s="172">
        <f>H288*M288</f>
        <v>0</v>
      </c>
      <c r="O288" s="170"/>
    </row>
    <row r="289" spans="1:16" s="146" customFormat="1" ht="12.75" customHeight="1" outlineLevel="2">
      <c r="A289" s="113"/>
      <c r="B289" s="114"/>
      <c r="C289" s="114"/>
      <c r="D289" s="115"/>
      <c r="E289" s="114"/>
      <c r="F289" s="116"/>
      <c r="G289" s="144"/>
      <c r="H289" s="145"/>
      <c r="I289" s="144"/>
      <c r="J289" s="179"/>
      <c r="K289" s="180"/>
      <c r="L289" s="181"/>
      <c r="M289" s="181"/>
      <c r="N289" s="181"/>
      <c r="O289" s="182" t="s">
        <v>2</v>
      </c>
      <c r="P289" s="183"/>
    </row>
    <row r="290" spans="1:16" s="137" customFormat="1" ht="16.5" customHeight="1" outlineLevel="1">
      <c r="A290" s="100"/>
      <c r="B290" s="101"/>
      <c r="C290" s="102"/>
      <c r="D290" s="102" t="s">
        <v>532</v>
      </c>
      <c r="E290" s="101"/>
      <c r="F290" s="103"/>
      <c r="G290" s="135"/>
      <c r="H290" s="136"/>
      <c r="I290" s="135"/>
      <c r="J290" s="165">
        <f>SUBTOTAL(9,J291:J293)</f>
        <v>0</v>
      </c>
      <c r="K290" s="166"/>
      <c r="L290" s="167"/>
      <c r="M290" s="168"/>
      <c r="N290" s="167">
        <f>SUBTOTAL(9,N291:N293)</f>
        <v>0</v>
      </c>
      <c r="O290" s="163" t="s">
        <v>2</v>
      </c>
      <c r="P290" s="169"/>
    </row>
    <row r="291" spans="1:16" ht="22.5" outlineLevel="2">
      <c r="A291" s="104">
        <v>121</v>
      </c>
      <c r="B291" s="105" t="s">
        <v>6</v>
      </c>
      <c r="C291" s="106" t="s">
        <v>404</v>
      </c>
      <c r="D291" s="107" t="s">
        <v>1366</v>
      </c>
      <c r="E291" s="105" t="s">
        <v>22</v>
      </c>
      <c r="F291" s="108">
        <v>1</v>
      </c>
      <c r="G291" s="138"/>
      <c r="H291" s="139">
        <f>F291*(1+G291/100)</f>
        <v>1</v>
      </c>
      <c r="I291" s="138"/>
      <c r="J291" s="170">
        <f>H291*I291</f>
        <v>0</v>
      </c>
      <c r="K291" s="171"/>
      <c r="L291" s="172"/>
      <c r="M291" s="171"/>
      <c r="N291" s="172">
        <f>H291*M291</f>
        <v>0</v>
      </c>
      <c r="O291" s="184" t="s">
        <v>1651</v>
      </c>
    </row>
    <row r="292" spans="1:16" s="143" customFormat="1" outlineLevel="3">
      <c r="A292" s="109"/>
      <c r="B292" s="110"/>
      <c r="C292" s="110"/>
      <c r="D292" s="111" t="s">
        <v>516</v>
      </c>
      <c r="E292" s="110"/>
      <c r="F292" s="112">
        <v>1</v>
      </c>
      <c r="G292" s="141"/>
      <c r="H292" s="142"/>
      <c r="I292" s="141"/>
      <c r="J292" s="174"/>
      <c r="K292" s="175"/>
      <c r="L292" s="176"/>
      <c r="M292" s="176"/>
      <c r="N292" s="176"/>
      <c r="O292" s="178" t="s">
        <v>2</v>
      </c>
      <c r="P292" s="177"/>
    </row>
    <row r="293" spans="1:16" s="146" customFormat="1" ht="12.75" customHeight="1" outlineLevel="2">
      <c r="A293" s="113"/>
      <c r="B293" s="114"/>
      <c r="C293" s="114"/>
      <c r="D293" s="115"/>
      <c r="E293" s="114"/>
      <c r="F293" s="116"/>
      <c r="G293" s="144"/>
      <c r="H293" s="145"/>
      <c r="I293" s="144"/>
      <c r="J293" s="179"/>
      <c r="K293" s="180"/>
      <c r="L293" s="181"/>
      <c r="M293" s="181"/>
      <c r="N293" s="181"/>
      <c r="O293" s="182" t="s">
        <v>2</v>
      </c>
      <c r="P293" s="183"/>
    </row>
    <row r="294" spans="1:16" s="137" customFormat="1" ht="16.5" customHeight="1" outlineLevel="1">
      <c r="A294" s="100"/>
      <c r="B294" s="101"/>
      <c r="C294" s="102"/>
      <c r="D294" s="102" t="s">
        <v>671</v>
      </c>
      <c r="E294" s="101"/>
      <c r="F294" s="103"/>
      <c r="G294" s="135"/>
      <c r="H294" s="136"/>
      <c r="I294" s="135"/>
      <c r="J294" s="165">
        <f>SUBTOTAL(9,J295:J297)</f>
        <v>0</v>
      </c>
      <c r="K294" s="166"/>
      <c r="L294" s="167"/>
      <c r="M294" s="168"/>
      <c r="N294" s="167">
        <f>SUBTOTAL(9,N295:N297)</f>
        <v>0.94000000000000006</v>
      </c>
      <c r="O294" s="163" t="s">
        <v>2</v>
      </c>
      <c r="P294" s="169"/>
    </row>
    <row r="295" spans="1:16" ht="22.5" outlineLevel="2">
      <c r="A295" s="104">
        <v>122</v>
      </c>
      <c r="B295" s="105" t="s">
        <v>8</v>
      </c>
      <c r="C295" s="106" t="s">
        <v>192</v>
      </c>
      <c r="D295" s="107" t="s">
        <v>1191</v>
      </c>
      <c r="E295" s="105" t="s">
        <v>10</v>
      </c>
      <c r="F295" s="108">
        <v>23.5</v>
      </c>
      <c r="G295" s="138">
        <v>0</v>
      </c>
      <c r="H295" s="139">
        <f>F295*(1+G295/100)</f>
        <v>23.5</v>
      </c>
      <c r="I295" s="138"/>
      <c r="J295" s="170">
        <f>H295*I295</f>
        <v>0</v>
      </c>
      <c r="K295" s="171"/>
      <c r="L295" s="172"/>
      <c r="M295" s="171">
        <v>0.04</v>
      </c>
      <c r="N295" s="172">
        <f>H295*M295</f>
        <v>0.94000000000000006</v>
      </c>
      <c r="O295" s="184" t="s">
        <v>1651</v>
      </c>
    </row>
    <row r="296" spans="1:16" s="143" customFormat="1" outlineLevel="3">
      <c r="A296" s="109"/>
      <c r="B296" s="110"/>
      <c r="C296" s="110"/>
      <c r="D296" s="111" t="s">
        <v>880</v>
      </c>
      <c r="E296" s="110"/>
      <c r="F296" s="112">
        <v>23.5</v>
      </c>
      <c r="G296" s="141"/>
      <c r="H296" s="142"/>
      <c r="I296" s="141"/>
      <c r="J296" s="174"/>
      <c r="K296" s="175"/>
      <c r="L296" s="176"/>
      <c r="M296" s="176"/>
      <c r="N296" s="176"/>
      <c r="O296" s="178" t="s">
        <v>2</v>
      </c>
      <c r="P296" s="177"/>
    </row>
    <row r="297" spans="1:16" s="146" customFormat="1" ht="12.75" customHeight="1" outlineLevel="2">
      <c r="A297" s="113"/>
      <c r="B297" s="114"/>
      <c r="C297" s="114"/>
      <c r="D297" s="115"/>
      <c r="E297" s="114"/>
      <c r="F297" s="116"/>
      <c r="G297" s="144"/>
      <c r="H297" s="145"/>
      <c r="I297" s="144"/>
      <c r="J297" s="179"/>
      <c r="K297" s="180"/>
      <c r="L297" s="181"/>
      <c r="M297" s="181"/>
      <c r="N297" s="181"/>
      <c r="O297" s="182" t="s">
        <v>2</v>
      </c>
      <c r="P297" s="183"/>
    </row>
    <row r="298" spans="1:16" s="137" customFormat="1" ht="16.5" customHeight="1" outlineLevel="1">
      <c r="A298" s="100"/>
      <c r="B298" s="101"/>
      <c r="C298" s="102"/>
      <c r="D298" s="102" t="s">
        <v>558</v>
      </c>
      <c r="E298" s="101"/>
      <c r="F298" s="103"/>
      <c r="G298" s="135"/>
      <c r="H298" s="136"/>
      <c r="I298" s="135"/>
      <c r="J298" s="165">
        <f>SUBTOTAL(9,J299:J315)</f>
        <v>0</v>
      </c>
      <c r="K298" s="166"/>
      <c r="L298" s="167"/>
      <c r="M298" s="168"/>
      <c r="N298" s="167">
        <f>SUBTOTAL(9,N299:N315)</f>
        <v>0</v>
      </c>
      <c r="O298" s="163" t="s">
        <v>2</v>
      </c>
      <c r="P298" s="169"/>
    </row>
    <row r="299" spans="1:16" ht="22.5" outlineLevel="2">
      <c r="A299" s="104">
        <v>123</v>
      </c>
      <c r="B299" s="105" t="s">
        <v>8</v>
      </c>
      <c r="C299" s="106" t="s">
        <v>194</v>
      </c>
      <c r="D299" s="107" t="s">
        <v>1135</v>
      </c>
      <c r="E299" s="105" t="s">
        <v>10</v>
      </c>
      <c r="F299" s="108">
        <v>8.3015000000000008</v>
      </c>
      <c r="G299" s="138"/>
      <c r="H299" s="139">
        <f>F299*(1+G299/100)</f>
        <v>8.3015000000000008</v>
      </c>
      <c r="I299" s="138"/>
      <c r="J299" s="170">
        <f>H299*I299</f>
        <v>0</v>
      </c>
      <c r="K299" s="171"/>
      <c r="L299" s="172"/>
      <c r="M299" s="171"/>
      <c r="N299" s="172">
        <f>H299*M299</f>
        <v>0</v>
      </c>
      <c r="O299" s="170" t="s">
        <v>3818</v>
      </c>
    </row>
    <row r="300" spans="1:16" s="143" customFormat="1" outlineLevel="3">
      <c r="A300" s="109"/>
      <c r="B300" s="110"/>
      <c r="C300" s="110"/>
      <c r="D300" s="111" t="s">
        <v>632</v>
      </c>
      <c r="E300" s="110"/>
      <c r="F300" s="112">
        <v>8.3015000000000008</v>
      </c>
      <c r="G300" s="141"/>
      <c r="H300" s="142"/>
      <c r="I300" s="141"/>
      <c r="J300" s="174"/>
      <c r="K300" s="175"/>
      <c r="L300" s="176"/>
      <c r="M300" s="176"/>
      <c r="N300" s="176"/>
      <c r="O300" s="170" t="s">
        <v>3818</v>
      </c>
      <c r="P300" s="177"/>
    </row>
    <row r="301" spans="1:16" ht="22.5" outlineLevel="2">
      <c r="A301" s="104">
        <v>124</v>
      </c>
      <c r="B301" s="105" t="s">
        <v>8</v>
      </c>
      <c r="C301" s="106" t="s">
        <v>195</v>
      </c>
      <c r="D301" s="107" t="s">
        <v>1148</v>
      </c>
      <c r="E301" s="105" t="s">
        <v>10</v>
      </c>
      <c r="F301" s="108">
        <v>31.188000000000002</v>
      </c>
      <c r="G301" s="138"/>
      <c r="H301" s="139">
        <f>F301*(1+G301/100)</f>
        <v>31.188000000000002</v>
      </c>
      <c r="I301" s="138"/>
      <c r="J301" s="170">
        <f>H301*I301</f>
        <v>0</v>
      </c>
      <c r="K301" s="171"/>
      <c r="L301" s="172"/>
      <c r="M301" s="171"/>
      <c r="N301" s="172">
        <f>H301*M301</f>
        <v>0</v>
      </c>
      <c r="O301" s="170" t="s">
        <v>3818</v>
      </c>
    </row>
    <row r="302" spans="1:16" s="143" customFormat="1" outlineLevel="3">
      <c r="A302" s="109"/>
      <c r="B302" s="110"/>
      <c r="C302" s="110"/>
      <c r="D302" s="111" t="s">
        <v>691</v>
      </c>
      <c r="E302" s="110"/>
      <c r="F302" s="112">
        <v>31.188000000000002</v>
      </c>
      <c r="G302" s="141"/>
      <c r="H302" s="142"/>
      <c r="I302" s="141"/>
      <c r="J302" s="174"/>
      <c r="K302" s="175"/>
      <c r="L302" s="176"/>
      <c r="M302" s="176"/>
      <c r="N302" s="176"/>
      <c r="O302" s="178" t="s">
        <v>2</v>
      </c>
      <c r="P302" s="177"/>
    </row>
    <row r="303" spans="1:16" ht="22.5" outlineLevel="2">
      <c r="A303" s="104">
        <v>125</v>
      </c>
      <c r="B303" s="105" t="s">
        <v>8</v>
      </c>
      <c r="C303" s="106" t="s">
        <v>416</v>
      </c>
      <c r="D303" s="107" t="s">
        <v>1298</v>
      </c>
      <c r="E303" s="105" t="s">
        <v>10</v>
      </c>
      <c r="F303" s="108">
        <v>38.768000000000001</v>
      </c>
      <c r="G303" s="138"/>
      <c r="H303" s="139">
        <f>F303*(1+G303/100)</f>
        <v>38.768000000000001</v>
      </c>
      <c r="I303" s="138"/>
      <c r="J303" s="170">
        <f>H303*I303</f>
        <v>0</v>
      </c>
      <c r="K303" s="171"/>
      <c r="L303" s="172"/>
      <c r="M303" s="171"/>
      <c r="N303" s="172">
        <f>H303*M303</f>
        <v>0</v>
      </c>
      <c r="O303" s="184" t="s">
        <v>1651</v>
      </c>
    </row>
    <row r="304" spans="1:16" s="143" customFormat="1" ht="22.5" outlineLevel="3">
      <c r="A304" s="109"/>
      <c r="B304" s="110"/>
      <c r="C304" s="110"/>
      <c r="D304" s="111" t="s">
        <v>1321</v>
      </c>
      <c r="E304" s="110"/>
      <c r="F304" s="112">
        <v>38.768000000000001</v>
      </c>
      <c r="G304" s="141"/>
      <c r="H304" s="142"/>
      <c r="I304" s="141"/>
      <c r="J304" s="174"/>
      <c r="K304" s="175"/>
      <c r="L304" s="176"/>
      <c r="M304" s="176"/>
      <c r="N304" s="176"/>
      <c r="O304" s="178" t="s">
        <v>2</v>
      </c>
      <c r="P304" s="177"/>
    </row>
    <row r="305" spans="1:16" ht="22.5" outlineLevel="2">
      <c r="A305" s="104">
        <v>126</v>
      </c>
      <c r="B305" s="105" t="s">
        <v>8</v>
      </c>
      <c r="C305" s="106" t="s">
        <v>197</v>
      </c>
      <c r="D305" s="107" t="s">
        <v>1136</v>
      </c>
      <c r="E305" s="105" t="s">
        <v>10</v>
      </c>
      <c r="F305" s="108">
        <v>7.29</v>
      </c>
      <c r="G305" s="138"/>
      <c r="H305" s="139">
        <f>F305*(1+G305/100)</f>
        <v>7.29</v>
      </c>
      <c r="I305" s="138"/>
      <c r="J305" s="170">
        <f>H305*I305</f>
        <v>0</v>
      </c>
      <c r="K305" s="171"/>
      <c r="L305" s="172"/>
      <c r="M305" s="171"/>
      <c r="N305" s="172">
        <f>H305*M305</f>
        <v>0</v>
      </c>
      <c r="O305" s="170" t="s">
        <v>3818</v>
      </c>
    </row>
    <row r="306" spans="1:16" s="143" customFormat="1" outlineLevel="3">
      <c r="A306" s="109"/>
      <c r="B306" s="110"/>
      <c r="C306" s="110"/>
      <c r="D306" s="111" t="s">
        <v>583</v>
      </c>
      <c r="E306" s="110"/>
      <c r="F306" s="112">
        <v>7.29</v>
      </c>
      <c r="G306" s="141"/>
      <c r="H306" s="142"/>
      <c r="I306" s="141"/>
      <c r="J306" s="174"/>
      <c r="K306" s="175"/>
      <c r="L306" s="176"/>
      <c r="M306" s="176"/>
      <c r="N306" s="176"/>
      <c r="O306" s="170" t="s">
        <v>3818</v>
      </c>
      <c r="P306" s="177"/>
    </row>
    <row r="307" spans="1:16" outlineLevel="2">
      <c r="A307" s="104">
        <v>127</v>
      </c>
      <c r="B307" s="105" t="s">
        <v>8</v>
      </c>
      <c r="C307" s="106" t="s">
        <v>198</v>
      </c>
      <c r="D307" s="107" t="s">
        <v>758</v>
      </c>
      <c r="E307" s="105" t="s">
        <v>10</v>
      </c>
      <c r="F307" s="108">
        <v>259.5</v>
      </c>
      <c r="G307" s="138"/>
      <c r="H307" s="139">
        <f>F307*(1+G307/100)</f>
        <v>259.5</v>
      </c>
      <c r="I307" s="138"/>
      <c r="J307" s="170">
        <f>H307*I307</f>
        <v>0</v>
      </c>
      <c r="K307" s="171"/>
      <c r="L307" s="172"/>
      <c r="M307" s="171"/>
      <c r="N307" s="172">
        <f>H307*M307</f>
        <v>0</v>
      </c>
      <c r="O307" s="170" t="s">
        <v>3818</v>
      </c>
    </row>
    <row r="308" spans="1:16" s="143" customFormat="1" ht="33.75" outlineLevel="3">
      <c r="A308" s="109"/>
      <c r="B308" s="110"/>
      <c r="C308" s="110"/>
      <c r="D308" s="111" t="s">
        <v>807</v>
      </c>
      <c r="E308" s="110"/>
      <c r="F308" s="112">
        <v>259.5</v>
      </c>
      <c r="G308" s="141"/>
      <c r="H308" s="142"/>
      <c r="I308" s="141"/>
      <c r="J308" s="174"/>
      <c r="K308" s="175"/>
      <c r="L308" s="176"/>
      <c r="M308" s="176"/>
      <c r="N308" s="176"/>
      <c r="O308" s="170" t="s">
        <v>3818</v>
      </c>
      <c r="P308" s="177"/>
    </row>
    <row r="309" spans="1:16" outlineLevel="2">
      <c r="A309" s="104">
        <v>128</v>
      </c>
      <c r="B309" s="105" t="s">
        <v>8</v>
      </c>
      <c r="C309" s="106" t="s">
        <v>418</v>
      </c>
      <c r="D309" s="107" t="s">
        <v>1109</v>
      </c>
      <c r="E309" s="105" t="s">
        <v>10</v>
      </c>
      <c r="F309" s="108">
        <v>19</v>
      </c>
      <c r="G309" s="138">
        <v>0</v>
      </c>
      <c r="H309" s="139">
        <f>F309*(1+G309/100)</f>
        <v>19</v>
      </c>
      <c r="I309" s="138"/>
      <c r="J309" s="170">
        <f>H309*I309</f>
        <v>0</v>
      </c>
      <c r="K309" s="171"/>
      <c r="L309" s="172"/>
      <c r="M309" s="171"/>
      <c r="N309" s="172">
        <f>H309*M309</f>
        <v>0</v>
      </c>
      <c r="O309" s="170" t="s">
        <v>3818</v>
      </c>
    </row>
    <row r="310" spans="1:16" s="143" customFormat="1" outlineLevel="3">
      <c r="A310" s="109"/>
      <c r="B310" s="110"/>
      <c r="C310" s="110"/>
      <c r="D310" s="111" t="s">
        <v>634</v>
      </c>
      <c r="E310" s="110"/>
      <c r="F310" s="112">
        <v>10.8</v>
      </c>
      <c r="G310" s="141"/>
      <c r="H310" s="142"/>
      <c r="I310" s="141"/>
      <c r="J310" s="174"/>
      <c r="K310" s="175"/>
      <c r="L310" s="176"/>
      <c r="M310" s="176"/>
      <c r="N310" s="176"/>
      <c r="O310" s="170" t="s">
        <v>3818</v>
      </c>
      <c r="P310" s="177"/>
    </row>
    <row r="311" spans="1:16" s="143" customFormat="1" outlineLevel="3">
      <c r="A311" s="109"/>
      <c r="B311" s="110"/>
      <c r="C311" s="110"/>
      <c r="D311" s="111" t="s">
        <v>696</v>
      </c>
      <c r="E311" s="110"/>
      <c r="F311" s="112">
        <v>8.1999999999999993</v>
      </c>
      <c r="G311" s="141"/>
      <c r="H311" s="142"/>
      <c r="I311" s="141"/>
      <c r="J311" s="174"/>
      <c r="K311" s="175"/>
      <c r="L311" s="176"/>
      <c r="M311" s="176"/>
      <c r="N311" s="176"/>
      <c r="O311" s="170" t="s">
        <v>3818</v>
      </c>
      <c r="P311" s="177"/>
    </row>
    <row r="312" spans="1:16" ht="22.5" outlineLevel="2">
      <c r="A312" s="104">
        <v>129</v>
      </c>
      <c r="B312" s="105" t="s">
        <v>8</v>
      </c>
      <c r="C312" s="106" t="s">
        <v>419</v>
      </c>
      <c r="D312" s="107" t="s">
        <v>1217</v>
      </c>
      <c r="E312" s="105" t="s">
        <v>18</v>
      </c>
      <c r="F312" s="108">
        <v>4</v>
      </c>
      <c r="G312" s="138">
        <v>0</v>
      </c>
      <c r="H312" s="139">
        <f>F312*(1+G312/100)</f>
        <v>4</v>
      </c>
      <c r="I312" s="138"/>
      <c r="J312" s="170">
        <f>H312*I312</f>
        <v>0</v>
      </c>
      <c r="K312" s="171"/>
      <c r="L312" s="172"/>
      <c r="M312" s="171"/>
      <c r="N312" s="172">
        <f>H312*M312</f>
        <v>0</v>
      </c>
      <c r="O312" s="170" t="s">
        <v>3818</v>
      </c>
    </row>
    <row r="313" spans="1:16" s="143" customFormat="1" outlineLevel="3">
      <c r="A313" s="109"/>
      <c r="B313" s="110"/>
      <c r="C313" s="110"/>
      <c r="D313" s="111" t="s">
        <v>640</v>
      </c>
      <c r="E313" s="110"/>
      <c r="F313" s="112">
        <v>4</v>
      </c>
      <c r="G313" s="141"/>
      <c r="H313" s="142"/>
      <c r="I313" s="141"/>
      <c r="J313" s="174"/>
      <c r="K313" s="175"/>
      <c r="L313" s="176"/>
      <c r="M313" s="176"/>
      <c r="N313" s="176"/>
      <c r="O313" s="170" t="s">
        <v>3818</v>
      </c>
      <c r="P313" s="177"/>
    </row>
    <row r="314" spans="1:16" outlineLevel="2">
      <c r="A314" s="104">
        <v>130</v>
      </c>
      <c r="B314" s="105" t="s">
        <v>8</v>
      </c>
      <c r="C314" s="106" t="s">
        <v>333</v>
      </c>
      <c r="D314" s="107" t="s">
        <v>1123</v>
      </c>
      <c r="E314" s="105" t="s">
        <v>0</v>
      </c>
      <c r="F314" s="108">
        <v>1.52</v>
      </c>
      <c r="G314" s="138">
        <v>0</v>
      </c>
      <c r="H314" s="139">
        <f>F314*(1+G314/100)</f>
        <v>1.52</v>
      </c>
      <c r="I314" s="138">
        <f>SUM(J299:J312)/100</f>
        <v>0</v>
      </c>
      <c r="J314" s="170">
        <f>H314*I314</f>
        <v>0</v>
      </c>
      <c r="K314" s="171"/>
      <c r="L314" s="172"/>
      <c r="M314" s="171"/>
      <c r="N314" s="172">
        <f>H314*M314</f>
        <v>0</v>
      </c>
      <c r="O314" s="170" t="s">
        <v>3818</v>
      </c>
    </row>
    <row r="315" spans="1:16" s="146" customFormat="1" ht="12.75" customHeight="1" outlineLevel="2">
      <c r="A315" s="113"/>
      <c r="B315" s="114"/>
      <c r="C315" s="114"/>
      <c r="D315" s="115"/>
      <c r="E315" s="114"/>
      <c r="F315" s="116"/>
      <c r="G315" s="144"/>
      <c r="H315" s="145"/>
      <c r="I315" s="144"/>
      <c r="J315" s="179"/>
      <c r="K315" s="180"/>
      <c r="L315" s="181"/>
      <c r="M315" s="181"/>
      <c r="N315" s="181"/>
      <c r="O315" s="182" t="s">
        <v>2</v>
      </c>
      <c r="P315" s="183"/>
    </row>
    <row r="316" spans="1:16" s="137" customFormat="1" ht="16.5" customHeight="1" outlineLevel="1">
      <c r="A316" s="100"/>
      <c r="B316" s="101"/>
      <c r="C316" s="102"/>
      <c r="D316" s="102" t="s">
        <v>686</v>
      </c>
      <c r="E316" s="101"/>
      <c r="F316" s="103"/>
      <c r="G316" s="135"/>
      <c r="H316" s="136"/>
      <c r="I316" s="135"/>
      <c r="J316" s="165">
        <f>SUBTOTAL(9,J317:J324)</f>
        <v>0</v>
      </c>
      <c r="K316" s="166"/>
      <c r="L316" s="167"/>
      <c r="M316" s="168"/>
      <c r="N316" s="167">
        <f>SUBTOTAL(9,N317:N324)</f>
        <v>3.3483499999999999E-2</v>
      </c>
      <c r="O316" s="163" t="s">
        <v>2</v>
      </c>
      <c r="P316" s="169"/>
    </row>
    <row r="317" spans="1:16" outlineLevel="2">
      <c r="A317" s="104">
        <v>131</v>
      </c>
      <c r="B317" s="105" t="s">
        <v>8</v>
      </c>
      <c r="C317" s="106" t="s">
        <v>202</v>
      </c>
      <c r="D317" s="107" t="s">
        <v>784</v>
      </c>
      <c r="E317" s="105" t="s">
        <v>3</v>
      </c>
      <c r="F317" s="108">
        <v>20.05</v>
      </c>
      <c r="G317" s="138">
        <v>0</v>
      </c>
      <c r="H317" s="139">
        <f>F317*(1+G317/100)</f>
        <v>20.05</v>
      </c>
      <c r="I317" s="138"/>
      <c r="J317" s="170">
        <f>H317*I317</f>
        <v>0</v>
      </c>
      <c r="K317" s="171"/>
      <c r="L317" s="172"/>
      <c r="M317" s="171">
        <v>1.67E-3</v>
      </c>
      <c r="N317" s="172">
        <f>H317*M317</f>
        <v>3.3483499999999999E-2</v>
      </c>
      <c r="O317" s="170" t="s">
        <v>3818</v>
      </c>
    </row>
    <row r="318" spans="1:16" s="143" customFormat="1" ht="22.5" outlineLevel="3">
      <c r="A318" s="109"/>
      <c r="B318" s="110"/>
      <c r="C318" s="110"/>
      <c r="D318" s="111" t="s">
        <v>1025</v>
      </c>
      <c r="E318" s="110"/>
      <c r="F318" s="112">
        <v>20.05</v>
      </c>
      <c r="G318" s="141"/>
      <c r="H318" s="142"/>
      <c r="I318" s="141"/>
      <c r="J318" s="174"/>
      <c r="K318" s="175"/>
      <c r="L318" s="176"/>
      <c r="M318" s="176"/>
      <c r="N318" s="176"/>
      <c r="O318" s="170" t="s">
        <v>3818</v>
      </c>
      <c r="P318" s="177"/>
    </row>
    <row r="319" spans="1:16" ht="22.5" outlineLevel="2">
      <c r="A319" s="104">
        <v>132</v>
      </c>
      <c r="B319" s="105" t="s">
        <v>8</v>
      </c>
      <c r="C319" s="106" t="s">
        <v>207</v>
      </c>
      <c r="D319" s="107" t="s">
        <v>1326</v>
      </c>
      <c r="E319" s="105" t="s">
        <v>3</v>
      </c>
      <c r="F319" s="108">
        <v>15.25</v>
      </c>
      <c r="G319" s="138"/>
      <c r="H319" s="139">
        <f>F319*(1+G319/100)</f>
        <v>15.25</v>
      </c>
      <c r="I319" s="138"/>
      <c r="J319" s="170">
        <f>H319*I319</f>
        <v>0</v>
      </c>
      <c r="K319" s="171"/>
      <c r="L319" s="172"/>
      <c r="M319" s="171"/>
      <c r="N319" s="172">
        <f>H319*M319</f>
        <v>0</v>
      </c>
      <c r="O319" s="170" t="s">
        <v>3818</v>
      </c>
    </row>
    <row r="320" spans="1:16" s="143" customFormat="1" outlineLevel="3">
      <c r="A320" s="109"/>
      <c r="B320" s="110"/>
      <c r="C320" s="110"/>
      <c r="D320" s="111" t="s">
        <v>588</v>
      </c>
      <c r="E320" s="110"/>
      <c r="F320" s="112">
        <v>15.25</v>
      </c>
      <c r="G320" s="141"/>
      <c r="H320" s="142"/>
      <c r="I320" s="141"/>
      <c r="J320" s="174"/>
      <c r="K320" s="175"/>
      <c r="L320" s="176"/>
      <c r="M320" s="176"/>
      <c r="N320" s="176"/>
      <c r="O320" s="170" t="s">
        <v>3818</v>
      </c>
      <c r="P320" s="177"/>
    </row>
    <row r="321" spans="1:16" ht="22.5" outlineLevel="2">
      <c r="A321" s="104">
        <v>133</v>
      </c>
      <c r="B321" s="105" t="s">
        <v>8</v>
      </c>
      <c r="C321" s="106" t="s">
        <v>209</v>
      </c>
      <c r="D321" s="107" t="s">
        <v>1303</v>
      </c>
      <c r="E321" s="105" t="s">
        <v>3</v>
      </c>
      <c r="F321" s="108">
        <v>21.9</v>
      </c>
      <c r="G321" s="138"/>
      <c r="H321" s="139">
        <f>F321*(1+G321/100)</f>
        <v>21.9</v>
      </c>
      <c r="I321" s="138"/>
      <c r="J321" s="170">
        <f>H321*I321</f>
        <v>0</v>
      </c>
      <c r="K321" s="171"/>
      <c r="L321" s="172"/>
      <c r="M321" s="171"/>
      <c r="N321" s="172">
        <f>H321*M321</f>
        <v>0</v>
      </c>
      <c r="O321" s="170" t="s">
        <v>3818</v>
      </c>
    </row>
    <row r="322" spans="1:16" s="143" customFormat="1" outlineLevel="3">
      <c r="A322" s="109"/>
      <c r="B322" s="110"/>
      <c r="C322" s="110"/>
      <c r="D322" s="111" t="s">
        <v>660</v>
      </c>
      <c r="E322" s="110"/>
      <c r="F322" s="112">
        <v>21.9</v>
      </c>
      <c r="G322" s="141"/>
      <c r="H322" s="142"/>
      <c r="I322" s="141"/>
      <c r="J322" s="174"/>
      <c r="K322" s="175"/>
      <c r="L322" s="176"/>
      <c r="M322" s="176"/>
      <c r="N322" s="176"/>
      <c r="O322" s="170" t="s">
        <v>3818</v>
      </c>
      <c r="P322" s="177"/>
    </row>
    <row r="323" spans="1:16" outlineLevel="2">
      <c r="A323" s="104">
        <v>134</v>
      </c>
      <c r="B323" s="105" t="s">
        <v>8</v>
      </c>
      <c r="C323" s="106" t="s">
        <v>335</v>
      </c>
      <c r="D323" s="107" t="s">
        <v>1083</v>
      </c>
      <c r="E323" s="105" t="s">
        <v>0</v>
      </c>
      <c r="F323" s="108">
        <v>1.56</v>
      </c>
      <c r="G323" s="138">
        <v>0</v>
      </c>
      <c r="H323" s="139">
        <f>F323*(1+G323/100)</f>
        <v>1.56</v>
      </c>
      <c r="I323" s="138">
        <f>SUM(J317:J321)/100</f>
        <v>0</v>
      </c>
      <c r="J323" s="170">
        <f>H323*I323</f>
        <v>0</v>
      </c>
      <c r="K323" s="171"/>
      <c r="L323" s="172"/>
      <c r="M323" s="171"/>
      <c r="N323" s="172">
        <f>H323*M323</f>
        <v>0</v>
      </c>
      <c r="O323" s="170" t="s">
        <v>3818</v>
      </c>
    </row>
    <row r="324" spans="1:16" s="146" customFormat="1" ht="12.75" customHeight="1" outlineLevel="2">
      <c r="A324" s="113"/>
      <c r="B324" s="114"/>
      <c r="C324" s="114"/>
      <c r="D324" s="115"/>
      <c r="E324" s="114"/>
      <c r="F324" s="116"/>
      <c r="G324" s="144"/>
      <c r="H324" s="145"/>
      <c r="I324" s="144"/>
      <c r="J324" s="179"/>
      <c r="K324" s="180"/>
      <c r="L324" s="181"/>
      <c r="M324" s="181"/>
      <c r="N324" s="181"/>
      <c r="O324" s="182" t="s">
        <v>2</v>
      </c>
      <c r="P324" s="183"/>
    </row>
    <row r="325" spans="1:16" s="137" customFormat="1" ht="16.5" customHeight="1" outlineLevel="1">
      <c r="A325" s="100"/>
      <c r="B325" s="101"/>
      <c r="C325" s="102"/>
      <c r="D325" s="102" t="s">
        <v>687</v>
      </c>
      <c r="E325" s="101"/>
      <c r="F325" s="103"/>
      <c r="G325" s="135"/>
      <c r="H325" s="136"/>
      <c r="I325" s="135"/>
      <c r="J325" s="165">
        <f>SUBTOTAL(9,J326:J418)</f>
        <v>0</v>
      </c>
      <c r="K325" s="166"/>
      <c r="L325" s="167"/>
      <c r="M325" s="168"/>
      <c r="N325" s="167">
        <f>SUBTOTAL(9,N326:N418)</f>
        <v>18.633354999999998</v>
      </c>
      <c r="O325" s="163" t="s">
        <v>2</v>
      </c>
      <c r="P325" s="169"/>
    </row>
    <row r="326" spans="1:16" outlineLevel="2">
      <c r="A326" s="104">
        <v>135</v>
      </c>
      <c r="B326" s="105" t="s">
        <v>8</v>
      </c>
      <c r="C326" s="106" t="s">
        <v>213</v>
      </c>
      <c r="D326" s="107" t="s">
        <v>992</v>
      </c>
      <c r="E326" s="105" t="s">
        <v>10</v>
      </c>
      <c r="F326" s="108">
        <v>261.5</v>
      </c>
      <c r="G326" s="138">
        <v>0</v>
      </c>
      <c r="H326" s="139">
        <f>F326*(1+G326/100)</f>
        <v>261.5</v>
      </c>
      <c r="I326" s="138"/>
      <c r="J326" s="170">
        <f>H326*I326</f>
        <v>0</v>
      </c>
      <c r="K326" s="171"/>
      <c r="L326" s="172"/>
      <c r="M326" s="171">
        <v>2.4649999999999998E-2</v>
      </c>
      <c r="N326" s="172">
        <f>H326*M326</f>
        <v>6.4459749999999998</v>
      </c>
      <c r="O326" s="170" t="s">
        <v>3818</v>
      </c>
    </row>
    <row r="327" spans="1:16" s="143" customFormat="1" ht="22.5" outlineLevel="3">
      <c r="A327" s="109"/>
      <c r="B327" s="110"/>
      <c r="C327" s="110"/>
      <c r="D327" s="111" t="s">
        <v>940</v>
      </c>
      <c r="E327" s="110"/>
      <c r="F327" s="112">
        <v>261.5</v>
      </c>
      <c r="G327" s="141"/>
      <c r="H327" s="142"/>
      <c r="I327" s="141"/>
      <c r="J327" s="174"/>
      <c r="K327" s="175"/>
      <c r="L327" s="176"/>
      <c r="M327" s="176"/>
      <c r="N327" s="176"/>
      <c r="O327" s="170" t="s">
        <v>3818</v>
      </c>
      <c r="P327" s="177"/>
    </row>
    <row r="328" spans="1:16" outlineLevel="2">
      <c r="A328" s="104">
        <v>136</v>
      </c>
      <c r="B328" s="105" t="s">
        <v>8</v>
      </c>
      <c r="C328" s="106" t="s">
        <v>214</v>
      </c>
      <c r="D328" s="107" t="s">
        <v>924</v>
      </c>
      <c r="E328" s="105" t="s">
        <v>10</v>
      </c>
      <c r="F328" s="108">
        <v>261.5</v>
      </c>
      <c r="G328" s="138">
        <v>0</v>
      </c>
      <c r="H328" s="139">
        <f>F328*(1+G328/100)</f>
        <v>261.5</v>
      </c>
      <c r="I328" s="138"/>
      <c r="J328" s="170">
        <f>H328*I328</f>
        <v>0</v>
      </c>
      <c r="K328" s="171"/>
      <c r="L328" s="172"/>
      <c r="M328" s="171">
        <v>8.0000000000000002E-3</v>
      </c>
      <c r="N328" s="172">
        <f>H328*M328</f>
        <v>2.0920000000000001</v>
      </c>
      <c r="O328" s="170" t="s">
        <v>3818</v>
      </c>
    </row>
    <row r="329" spans="1:16" s="143" customFormat="1" ht="22.5" outlineLevel="3">
      <c r="A329" s="109"/>
      <c r="B329" s="110"/>
      <c r="C329" s="110"/>
      <c r="D329" s="111" t="s">
        <v>940</v>
      </c>
      <c r="E329" s="110"/>
      <c r="F329" s="112">
        <v>261.5</v>
      </c>
      <c r="G329" s="141"/>
      <c r="H329" s="142"/>
      <c r="I329" s="141"/>
      <c r="J329" s="174"/>
      <c r="K329" s="175"/>
      <c r="L329" s="176"/>
      <c r="M329" s="176"/>
      <c r="N329" s="176"/>
      <c r="O329" s="170" t="s">
        <v>3818</v>
      </c>
      <c r="P329" s="177"/>
    </row>
    <row r="330" spans="1:16" outlineLevel="2">
      <c r="A330" s="104">
        <v>137</v>
      </c>
      <c r="B330" s="105" t="s">
        <v>8</v>
      </c>
      <c r="C330" s="106" t="s">
        <v>215</v>
      </c>
      <c r="D330" s="107" t="s">
        <v>1031</v>
      </c>
      <c r="E330" s="105" t="s">
        <v>10</v>
      </c>
      <c r="F330" s="108">
        <v>309.2</v>
      </c>
      <c r="G330" s="138">
        <v>0</v>
      </c>
      <c r="H330" s="139">
        <f>F330*(1+G330/100)</f>
        <v>309.2</v>
      </c>
      <c r="I330" s="138"/>
      <c r="J330" s="170">
        <f>H330*I330</f>
        <v>0</v>
      </c>
      <c r="K330" s="171"/>
      <c r="L330" s="172"/>
      <c r="M330" s="171">
        <v>2.4649999999999998E-2</v>
      </c>
      <c r="N330" s="172">
        <f>H330*M330</f>
        <v>7.6217799999999993</v>
      </c>
      <c r="O330" s="170" t="s">
        <v>3818</v>
      </c>
    </row>
    <row r="331" spans="1:16" s="143" customFormat="1" ht="22.5" outlineLevel="3">
      <c r="A331" s="109"/>
      <c r="B331" s="110"/>
      <c r="C331" s="110"/>
      <c r="D331" s="111" t="s">
        <v>941</v>
      </c>
      <c r="E331" s="110"/>
      <c r="F331" s="112">
        <v>309.2</v>
      </c>
      <c r="G331" s="141"/>
      <c r="H331" s="142"/>
      <c r="I331" s="141"/>
      <c r="J331" s="174"/>
      <c r="K331" s="175"/>
      <c r="L331" s="176"/>
      <c r="M331" s="176"/>
      <c r="N331" s="176"/>
      <c r="O331" s="170" t="s">
        <v>3818</v>
      </c>
      <c r="P331" s="177"/>
    </row>
    <row r="332" spans="1:16" outlineLevel="2">
      <c r="A332" s="104">
        <v>138</v>
      </c>
      <c r="B332" s="105" t="s">
        <v>8</v>
      </c>
      <c r="C332" s="106" t="s">
        <v>216</v>
      </c>
      <c r="D332" s="107" t="s">
        <v>965</v>
      </c>
      <c r="E332" s="105" t="s">
        <v>10</v>
      </c>
      <c r="F332" s="108">
        <v>309.2</v>
      </c>
      <c r="G332" s="138">
        <v>0</v>
      </c>
      <c r="H332" s="139">
        <f>F332*(1+G332/100)</f>
        <v>309.2</v>
      </c>
      <c r="I332" s="138"/>
      <c r="J332" s="170">
        <f>H332*I332</f>
        <v>0</v>
      </c>
      <c r="K332" s="171"/>
      <c r="L332" s="172"/>
      <c r="M332" s="171">
        <v>8.0000000000000002E-3</v>
      </c>
      <c r="N332" s="172">
        <f>H332*M332</f>
        <v>2.4735999999999998</v>
      </c>
      <c r="O332" s="170" t="s">
        <v>3818</v>
      </c>
    </row>
    <row r="333" spans="1:16" s="143" customFormat="1" ht="22.5" outlineLevel="3">
      <c r="A333" s="109"/>
      <c r="B333" s="110"/>
      <c r="C333" s="110"/>
      <c r="D333" s="111" t="s">
        <v>941</v>
      </c>
      <c r="E333" s="110"/>
      <c r="F333" s="112">
        <v>309.2</v>
      </c>
      <c r="G333" s="141"/>
      <c r="H333" s="142"/>
      <c r="I333" s="141"/>
      <c r="J333" s="174"/>
      <c r="K333" s="175"/>
      <c r="L333" s="176"/>
      <c r="M333" s="176"/>
      <c r="N333" s="176"/>
      <c r="O333" s="170" t="s">
        <v>3818</v>
      </c>
      <c r="P333" s="177"/>
    </row>
    <row r="334" spans="1:16" ht="22.5" outlineLevel="2">
      <c r="A334" s="104">
        <v>139</v>
      </c>
      <c r="B334" s="105" t="s">
        <v>8</v>
      </c>
      <c r="C334" s="106" t="s">
        <v>219</v>
      </c>
      <c r="D334" s="107" t="s">
        <v>1202</v>
      </c>
      <c r="E334" s="105" t="s">
        <v>10</v>
      </c>
      <c r="F334" s="108">
        <v>1.875</v>
      </c>
      <c r="G334" s="138">
        <v>0</v>
      </c>
      <c r="H334" s="139">
        <f>F334*(1+G334/100)</f>
        <v>1.875</v>
      </c>
      <c r="I334" s="138"/>
      <c r="J334" s="170">
        <f>H334*I334</f>
        <v>0</v>
      </c>
      <c r="K334" s="171"/>
      <c r="L334" s="172"/>
      <c r="M334" s="171"/>
      <c r="N334" s="172">
        <f>H334*M334</f>
        <v>0</v>
      </c>
      <c r="O334" s="170" t="s">
        <v>3818</v>
      </c>
    </row>
    <row r="335" spans="1:16" s="143" customFormat="1" ht="22.5" outlineLevel="3">
      <c r="A335" s="109"/>
      <c r="B335" s="110"/>
      <c r="C335" s="110"/>
      <c r="D335" s="111" t="s">
        <v>996</v>
      </c>
      <c r="E335" s="110"/>
      <c r="F335" s="112">
        <v>1.875</v>
      </c>
      <c r="G335" s="141"/>
      <c r="H335" s="142"/>
      <c r="I335" s="141"/>
      <c r="J335" s="174"/>
      <c r="K335" s="175"/>
      <c r="L335" s="176"/>
      <c r="M335" s="176"/>
      <c r="N335" s="176"/>
      <c r="O335" s="170" t="s">
        <v>3818</v>
      </c>
      <c r="P335" s="177"/>
    </row>
    <row r="336" spans="1:16" ht="22.5" outlineLevel="2">
      <c r="A336" s="104">
        <v>140</v>
      </c>
      <c r="B336" s="105" t="s">
        <v>8</v>
      </c>
      <c r="C336" s="106" t="s">
        <v>220</v>
      </c>
      <c r="D336" s="107" t="s">
        <v>1203</v>
      </c>
      <c r="E336" s="105" t="s">
        <v>10</v>
      </c>
      <c r="F336" s="108">
        <v>46.25</v>
      </c>
      <c r="G336" s="138">
        <v>0</v>
      </c>
      <c r="H336" s="139">
        <f>F336*(1+G336/100)</f>
        <v>46.25</v>
      </c>
      <c r="I336" s="138"/>
      <c r="J336" s="170">
        <f>H336*I336</f>
        <v>0</v>
      </c>
      <c r="K336" s="171"/>
      <c r="L336" s="172"/>
      <c r="M336" s="171"/>
      <c r="N336" s="172">
        <f>H336*M336</f>
        <v>0</v>
      </c>
      <c r="O336" s="170" t="s">
        <v>3818</v>
      </c>
    </row>
    <row r="337" spans="1:16" s="143" customFormat="1" ht="22.5" outlineLevel="3">
      <c r="A337" s="109"/>
      <c r="B337" s="110"/>
      <c r="C337" s="110"/>
      <c r="D337" s="111" t="s">
        <v>741</v>
      </c>
      <c r="E337" s="110"/>
      <c r="F337" s="112">
        <v>46.25</v>
      </c>
      <c r="G337" s="141"/>
      <c r="H337" s="142"/>
      <c r="I337" s="141"/>
      <c r="J337" s="174"/>
      <c r="K337" s="175"/>
      <c r="L337" s="176"/>
      <c r="M337" s="176"/>
      <c r="N337" s="176"/>
      <c r="O337" s="178" t="s">
        <v>2</v>
      </c>
      <c r="P337" s="177"/>
    </row>
    <row r="338" spans="1:16" ht="22.5" outlineLevel="2">
      <c r="A338" s="104">
        <v>141</v>
      </c>
      <c r="B338" s="105" t="s">
        <v>1</v>
      </c>
      <c r="C338" s="106" t="s">
        <v>359</v>
      </c>
      <c r="D338" s="107" t="s">
        <v>1319</v>
      </c>
      <c r="E338" s="105" t="s">
        <v>18</v>
      </c>
      <c r="F338" s="108">
        <v>4</v>
      </c>
      <c r="G338" s="138">
        <v>0</v>
      </c>
      <c r="H338" s="139">
        <f>F338*(1+G338/100)</f>
        <v>4</v>
      </c>
      <c r="I338" s="138"/>
      <c r="J338" s="170">
        <f>H338*I338</f>
        <v>0</v>
      </c>
      <c r="K338" s="171"/>
      <c r="L338" s="172"/>
      <c r="M338" s="171"/>
      <c r="N338" s="172">
        <f>H338*M338</f>
        <v>0</v>
      </c>
      <c r="O338" s="184" t="s">
        <v>1651</v>
      </c>
    </row>
    <row r="339" spans="1:16" s="143" customFormat="1" outlineLevel="3">
      <c r="A339" s="109"/>
      <c r="B339" s="110"/>
      <c r="C339" s="110"/>
      <c r="D339" s="111" t="s">
        <v>453</v>
      </c>
      <c r="E339" s="110"/>
      <c r="F339" s="112">
        <v>4</v>
      </c>
      <c r="G339" s="141"/>
      <c r="H339" s="142"/>
      <c r="I339" s="141"/>
      <c r="J339" s="174"/>
      <c r="K339" s="175"/>
      <c r="L339" s="176"/>
      <c r="M339" s="176"/>
      <c r="N339" s="176"/>
      <c r="O339" s="184" t="s">
        <v>1651</v>
      </c>
      <c r="P339" s="177"/>
    </row>
    <row r="340" spans="1:16" ht="22.5" outlineLevel="2">
      <c r="A340" s="104">
        <v>142</v>
      </c>
      <c r="B340" s="105" t="s">
        <v>1</v>
      </c>
      <c r="C340" s="106" t="s">
        <v>360</v>
      </c>
      <c r="D340" s="107" t="s">
        <v>1320</v>
      </c>
      <c r="E340" s="105" t="s">
        <v>18</v>
      </c>
      <c r="F340" s="108">
        <v>4</v>
      </c>
      <c r="G340" s="138">
        <v>0</v>
      </c>
      <c r="H340" s="139">
        <f>F340*(1+G340/100)</f>
        <v>4</v>
      </c>
      <c r="I340" s="138"/>
      <c r="J340" s="170">
        <f>H340*I340</f>
        <v>0</v>
      </c>
      <c r="K340" s="171"/>
      <c r="L340" s="172"/>
      <c r="M340" s="171"/>
      <c r="N340" s="172">
        <f>H340*M340</f>
        <v>0</v>
      </c>
      <c r="O340" s="184" t="s">
        <v>1651</v>
      </c>
    </row>
    <row r="341" spans="1:16" s="143" customFormat="1" outlineLevel="3">
      <c r="A341" s="109"/>
      <c r="B341" s="110"/>
      <c r="C341" s="110"/>
      <c r="D341" s="111" t="s">
        <v>463</v>
      </c>
      <c r="E341" s="110"/>
      <c r="F341" s="112">
        <v>4</v>
      </c>
      <c r="G341" s="141"/>
      <c r="H341" s="142"/>
      <c r="I341" s="141"/>
      <c r="J341" s="174"/>
      <c r="K341" s="175"/>
      <c r="L341" s="176"/>
      <c r="M341" s="176"/>
      <c r="N341" s="176"/>
      <c r="O341" s="184" t="s">
        <v>1651</v>
      </c>
      <c r="P341" s="177"/>
    </row>
    <row r="342" spans="1:16" ht="22.5" outlineLevel="2">
      <c r="A342" s="104">
        <v>143</v>
      </c>
      <c r="B342" s="105" t="s">
        <v>1</v>
      </c>
      <c r="C342" s="106" t="s">
        <v>363</v>
      </c>
      <c r="D342" s="107" t="s">
        <v>1318</v>
      </c>
      <c r="E342" s="105" t="s">
        <v>18</v>
      </c>
      <c r="F342" s="108">
        <v>4</v>
      </c>
      <c r="G342" s="138">
        <v>0</v>
      </c>
      <c r="H342" s="139">
        <f>F342*(1+G342/100)</f>
        <v>4</v>
      </c>
      <c r="I342" s="138"/>
      <c r="J342" s="170">
        <f>H342*I342</f>
        <v>0</v>
      </c>
      <c r="K342" s="171"/>
      <c r="L342" s="172"/>
      <c r="M342" s="171"/>
      <c r="N342" s="172">
        <f>H342*M342</f>
        <v>0</v>
      </c>
      <c r="O342" s="184" t="s">
        <v>1651</v>
      </c>
    </row>
    <row r="343" spans="1:16" s="143" customFormat="1" outlineLevel="3">
      <c r="A343" s="109"/>
      <c r="B343" s="110"/>
      <c r="C343" s="110"/>
      <c r="D343" s="111" t="s">
        <v>456</v>
      </c>
      <c r="E343" s="110"/>
      <c r="F343" s="112">
        <v>4</v>
      </c>
      <c r="G343" s="141"/>
      <c r="H343" s="142"/>
      <c r="I343" s="141"/>
      <c r="J343" s="174"/>
      <c r="K343" s="175"/>
      <c r="L343" s="176"/>
      <c r="M343" s="176"/>
      <c r="N343" s="176"/>
      <c r="O343" s="184" t="s">
        <v>1651</v>
      </c>
      <c r="P343" s="177"/>
    </row>
    <row r="344" spans="1:16" ht="22.5" outlineLevel="2">
      <c r="A344" s="104">
        <v>144</v>
      </c>
      <c r="B344" s="105" t="s">
        <v>1</v>
      </c>
      <c r="C344" s="106" t="s">
        <v>365</v>
      </c>
      <c r="D344" s="107" t="s">
        <v>1335</v>
      </c>
      <c r="E344" s="105" t="s">
        <v>18</v>
      </c>
      <c r="F344" s="108">
        <v>1</v>
      </c>
      <c r="G344" s="138">
        <v>0</v>
      </c>
      <c r="H344" s="139">
        <f>F344*(1+G344/100)</f>
        <v>1</v>
      </c>
      <c r="I344" s="138"/>
      <c r="J344" s="170">
        <f>H344*I344</f>
        <v>0</v>
      </c>
      <c r="K344" s="171"/>
      <c r="L344" s="172"/>
      <c r="M344" s="171"/>
      <c r="N344" s="172">
        <f>H344*M344</f>
        <v>0</v>
      </c>
      <c r="O344" s="184" t="s">
        <v>1651</v>
      </c>
    </row>
    <row r="345" spans="1:16" s="143" customFormat="1" outlineLevel="3">
      <c r="A345" s="109"/>
      <c r="B345" s="110"/>
      <c r="C345" s="110"/>
      <c r="D345" s="111" t="s">
        <v>474</v>
      </c>
      <c r="E345" s="110"/>
      <c r="F345" s="112">
        <v>1</v>
      </c>
      <c r="G345" s="141"/>
      <c r="H345" s="142"/>
      <c r="I345" s="141"/>
      <c r="J345" s="174"/>
      <c r="K345" s="175"/>
      <c r="L345" s="176"/>
      <c r="M345" s="176"/>
      <c r="N345" s="176"/>
      <c r="O345" s="184" t="s">
        <v>1651</v>
      </c>
      <c r="P345" s="177"/>
    </row>
    <row r="346" spans="1:16" ht="22.5" outlineLevel="2">
      <c r="A346" s="104">
        <v>145</v>
      </c>
      <c r="B346" s="105" t="s">
        <v>1</v>
      </c>
      <c r="C346" s="106" t="s">
        <v>367</v>
      </c>
      <c r="D346" s="107" t="s">
        <v>1395</v>
      </c>
      <c r="E346" s="105" t="s">
        <v>18</v>
      </c>
      <c r="F346" s="108">
        <v>1</v>
      </c>
      <c r="G346" s="138">
        <v>0</v>
      </c>
      <c r="H346" s="139">
        <f>F346*(1+G346/100)</f>
        <v>1</v>
      </c>
      <c r="I346" s="138"/>
      <c r="J346" s="170">
        <f>H346*I346</f>
        <v>0</v>
      </c>
      <c r="K346" s="171"/>
      <c r="L346" s="172"/>
      <c r="M346" s="171"/>
      <c r="N346" s="172">
        <f>H346*M346</f>
        <v>0</v>
      </c>
      <c r="O346" s="184" t="s">
        <v>1651</v>
      </c>
    </row>
    <row r="347" spans="1:16" s="143" customFormat="1" outlineLevel="3">
      <c r="A347" s="109"/>
      <c r="B347" s="110"/>
      <c r="C347" s="110"/>
      <c r="D347" s="111" t="s">
        <v>457</v>
      </c>
      <c r="E347" s="110"/>
      <c r="F347" s="112">
        <v>1</v>
      </c>
      <c r="G347" s="141"/>
      <c r="H347" s="142"/>
      <c r="I347" s="141"/>
      <c r="J347" s="174"/>
      <c r="K347" s="175"/>
      <c r="L347" s="176"/>
      <c r="M347" s="176"/>
      <c r="N347" s="176"/>
      <c r="O347" s="178" t="s">
        <v>2</v>
      </c>
      <c r="P347" s="177"/>
    </row>
    <row r="348" spans="1:16" ht="22.5" outlineLevel="2">
      <c r="A348" s="104">
        <v>146</v>
      </c>
      <c r="B348" s="105" t="s">
        <v>8</v>
      </c>
      <c r="C348" s="106" t="s">
        <v>221</v>
      </c>
      <c r="D348" s="107" t="s">
        <v>1223</v>
      </c>
      <c r="E348" s="105" t="s">
        <v>10</v>
      </c>
      <c r="F348" s="108">
        <v>6.1</v>
      </c>
      <c r="G348" s="138">
        <v>0</v>
      </c>
      <c r="H348" s="139">
        <f>F348*(1+G348/100)</f>
        <v>6.1</v>
      </c>
      <c r="I348" s="138"/>
      <c r="J348" s="170">
        <f>H348*I348</f>
        <v>0</v>
      </c>
      <c r="K348" s="171"/>
      <c r="L348" s="172"/>
      <c r="M348" s="171"/>
      <c r="N348" s="172">
        <f>H348*M348</f>
        <v>0</v>
      </c>
      <c r="O348" s="170" t="s">
        <v>3818</v>
      </c>
    </row>
    <row r="349" spans="1:16" s="143" customFormat="1" outlineLevel="3">
      <c r="A349" s="109"/>
      <c r="B349" s="110"/>
      <c r="C349" s="110"/>
      <c r="D349" s="111" t="s">
        <v>540</v>
      </c>
      <c r="E349" s="110"/>
      <c r="F349" s="112">
        <v>6.1</v>
      </c>
      <c r="G349" s="141"/>
      <c r="H349" s="142"/>
      <c r="I349" s="141"/>
      <c r="J349" s="174"/>
      <c r="K349" s="175"/>
      <c r="L349" s="176"/>
      <c r="M349" s="176"/>
      <c r="N349" s="176"/>
      <c r="O349" s="178" t="s">
        <v>2</v>
      </c>
      <c r="P349" s="177"/>
    </row>
    <row r="350" spans="1:16" ht="22.5" outlineLevel="2">
      <c r="A350" s="104">
        <v>147</v>
      </c>
      <c r="B350" s="105" t="s">
        <v>1</v>
      </c>
      <c r="C350" s="106" t="s">
        <v>364</v>
      </c>
      <c r="D350" s="107" t="s">
        <v>1334</v>
      </c>
      <c r="E350" s="105" t="s">
        <v>18</v>
      </c>
      <c r="F350" s="108">
        <v>1</v>
      </c>
      <c r="G350" s="138">
        <v>0</v>
      </c>
      <c r="H350" s="139">
        <f>F350*(1+G350/100)</f>
        <v>1</v>
      </c>
      <c r="I350" s="138"/>
      <c r="J350" s="170">
        <f>H350*I350</f>
        <v>0</v>
      </c>
      <c r="K350" s="171"/>
      <c r="L350" s="172"/>
      <c r="M350" s="171"/>
      <c r="N350" s="172">
        <f>H350*M350</f>
        <v>0</v>
      </c>
      <c r="O350" s="184" t="s">
        <v>1651</v>
      </c>
    </row>
    <row r="351" spans="1:16" s="143" customFormat="1" outlineLevel="3">
      <c r="A351" s="109"/>
      <c r="B351" s="110"/>
      <c r="C351" s="110"/>
      <c r="D351" s="111" t="s">
        <v>368</v>
      </c>
      <c r="E351" s="110"/>
      <c r="F351" s="112">
        <v>1</v>
      </c>
      <c r="G351" s="141"/>
      <c r="H351" s="142"/>
      <c r="I351" s="141"/>
      <c r="J351" s="174"/>
      <c r="K351" s="175"/>
      <c r="L351" s="176"/>
      <c r="M351" s="176"/>
      <c r="N351" s="176"/>
      <c r="O351" s="178" t="s">
        <v>2</v>
      </c>
      <c r="P351" s="177"/>
    </row>
    <row r="352" spans="1:16" outlineLevel="2">
      <c r="A352" s="104">
        <v>148</v>
      </c>
      <c r="B352" s="105" t="s">
        <v>8</v>
      </c>
      <c r="C352" s="106" t="s">
        <v>222</v>
      </c>
      <c r="D352" s="107" t="s">
        <v>1093</v>
      </c>
      <c r="E352" s="105" t="s">
        <v>3</v>
      </c>
      <c r="F352" s="108">
        <v>91.95</v>
      </c>
      <c r="G352" s="138">
        <v>0</v>
      </c>
      <c r="H352" s="139">
        <f>F352*(1+G352/100)</f>
        <v>91.95</v>
      </c>
      <c r="I352" s="138"/>
      <c r="J352" s="170">
        <f>H352*I352</f>
        <v>0</v>
      </c>
      <c r="K352" s="171"/>
      <c r="L352" s="172"/>
      <c r="M352" s="171"/>
      <c r="N352" s="172">
        <f>H352*M352</f>
        <v>0</v>
      </c>
      <c r="O352" s="170" t="s">
        <v>3818</v>
      </c>
    </row>
    <row r="353" spans="1:16" s="143" customFormat="1" ht="22.5" outlineLevel="3">
      <c r="A353" s="109"/>
      <c r="B353" s="110"/>
      <c r="C353" s="110"/>
      <c r="D353" s="111" t="s">
        <v>1017</v>
      </c>
      <c r="E353" s="110"/>
      <c r="F353" s="112">
        <v>4.25</v>
      </c>
      <c r="G353" s="141"/>
      <c r="H353" s="142"/>
      <c r="I353" s="141"/>
      <c r="J353" s="174"/>
      <c r="K353" s="175"/>
      <c r="L353" s="176"/>
      <c r="M353" s="176"/>
      <c r="N353" s="176"/>
      <c r="O353" s="170" t="s">
        <v>3818</v>
      </c>
      <c r="P353" s="177"/>
    </row>
    <row r="354" spans="1:16" s="143" customFormat="1" ht="22.5" outlineLevel="3">
      <c r="A354" s="109"/>
      <c r="B354" s="110"/>
      <c r="C354" s="110"/>
      <c r="D354" s="111" t="s">
        <v>808</v>
      </c>
      <c r="E354" s="110"/>
      <c r="F354" s="112">
        <v>79.600000000000009</v>
      </c>
      <c r="G354" s="141"/>
      <c r="H354" s="142"/>
      <c r="I354" s="141"/>
      <c r="J354" s="174"/>
      <c r="K354" s="175"/>
      <c r="L354" s="176"/>
      <c r="M354" s="176"/>
      <c r="N354" s="176"/>
      <c r="O354" s="170" t="s">
        <v>3818</v>
      </c>
      <c r="P354" s="177"/>
    </row>
    <row r="355" spans="1:16" s="143" customFormat="1" outlineLevel="3">
      <c r="A355" s="109"/>
      <c r="B355" s="110"/>
      <c r="C355" s="110"/>
      <c r="D355" s="111" t="s">
        <v>560</v>
      </c>
      <c r="E355" s="110"/>
      <c r="F355" s="112">
        <v>8.1</v>
      </c>
      <c r="G355" s="141"/>
      <c r="H355" s="142"/>
      <c r="I355" s="141"/>
      <c r="J355" s="174"/>
      <c r="K355" s="175"/>
      <c r="L355" s="176"/>
      <c r="M355" s="176"/>
      <c r="N355" s="176"/>
      <c r="O355" s="170" t="s">
        <v>3818</v>
      </c>
      <c r="P355" s="177"/>
    </row>
    <row r="356" spans="1:16" outlineLevel="2">
      <c r="A356" s="104">
        <v>149</v>
      </c>
      <c r="B356" s="105" t="s">
        <v>8</v>
      </c>
      <c r="C356" s="106" t="s">
        <v>230</v>
      </c>
      <c r="D356" s="107" t="s">
        <v>1012</v>
      </c>
      <c r="E356" s="105" t="s">
        <v>18</v>
      </c>
      <c r="F356" s="108">
        <v>1</v>
      </c>
      <c r="G356" s="138">
        <v>0</v>
      </c>
      <c r="H356" s="139">
        <f>F356*(1+G356/100)</f>
        <v>1</v>
      </c>
      <c r="I356" s="138"/>
      <c r="J356" s="170">
        <f>H356*I356</f>
        <v>0</v>
      </c>
      <c r="K356" s="171"/>
      <c r="L356" s="172"/>
      <c r="M356" s="171"/>
      <c r="N356" s="172">
        <f>H356*M356</f>
        <v>0</v>
      </c>
      <c r="O356" s="170" t="s">
        <v>3818</v>
      </c>
    </row>
    <row r="357" spans="1:16" s="143" customFormat="1" outlineLevel="3">
      <c r="A357" s="109"/>
      <c r="B357" s="110"/>
      <c r="C357" s="110"/>
      <c r="D357" s="111" t="s">
        <v>455</v>
      </c>
      <c r="E357" s="110"/>
      <c r="F357" s="112">
        <v>1</v>
      </c>
      <c r="G357" s="141"/>
      <c r="H357" s="142"/>
      <c r="I357" s="141"/>
      <c r="J357" s="174"/>
      <c r="K357" s="175"/>
      <c r="L357" s="176"/>
      <c r="M357" s="176"/>
      <c r="N357" s="176"/>
      <c r="O357" s="178" t="s">
        <v>2</v>
      </c>
      <c r="P357" s="177"/>
    </row>
    <row r="358" spans="1:16" ht="22.5" outlineLevel="2">
      <c r="A358" s="104">
        <v>150</v>
      </c>
      <c r="B358" s="105" t="s">
        <v>1</v>
      </c>
      <c r="C358" s="106" t="s">
        <v>362</v>
      </c>
      <c r="D358" s="107" t="s">
        <v>1377</v>
      </c>
      <c r="E358" s="105" t="s">
        <v>18</v>
      </c>
      <c r="F358" s="108">
        <v>1</v>
      </c>
      <c r="G358" s="138">
        <v>0</v>
      </c>
      <c r="H358" s="139">
        <f>F358*(1+G358/100)</f>
        <v>1</v>
      </c>
      <c r="I358" s="138"/>
      <c r="J358" s="170">
        <f>H358*I358</f>
        <v>0</v>
      </c>
      <c r="K358" s="171"/>
      <c r="L358" s="172"/>
      <c r="M358" s="171"/>
      <c r="N358" s="172">
        <f>H358*M358</f>
        <v>0</v>
      </c>
      <c r="O358" s="184" t="s">
        <v>1651</v>
      </c>
    </row>
    <row r="359" spans="1:16" s="143" customFormat="1" outlineLevel="3">
      <c r="A359" s="109"/>
      <c r="B359" s="110"/>
      <c r="C359" s="110"/>
      <c r="D359" s="111" t="s">
        <v>455</v>
      </c>
      <c r="E359" s="110"/>
      <c r="F359" s="112">
        <v>1</v>
      </c>
      <c r="G359" s="141"/>
      <c r="H359" s="142"/>
      <c r="I359" s="141"/>
      <c r="J359" s="174"/>
      <c r="K359" s="175"/>
      <c r="L359" s="176"/>
      <c r="M359" s="176"/>
      <c r="N359" s="176"/>
      <c r="O359" s="178" t="s">
        <v>2</v>
      </c>
      <c r="P359" s="177"/>
    </row>
    <row r="360" spans="1:16" outlineLevel="2">
      <c r="A360" s="104">
        <v>151</v>
      </c>
      <c r="B360" s="105" t="s">
        <v>8</v>
      </c>
      <c r="C360" s="106" t="s">
        <v>231</v>
      </c>
      <c r="D360" s="107" t="s">
        <v>1005</v>
      </c>
      <c r="E360" s="105" t="s">
        <v>18</v>
      </c>
      <c r="F360" s="108">
        <v>2</v>
      </c>
      <c r="G360" s="138">
        <v>0</v>
      </c>
      <c r="H360" s="139">
        <f>F360*(1+G360/100)</f>
        <v>2</v>
      </c>
      <c r="I360" s="138"/>
      <c r="J360" s="170">
        <f>H360*I360</f>
        <v>0</v>
      </c>
      <c r="K360" s="171"/>
      <c r="L360" s="172"/>
      <c r="M360" s="171"/>
      <c r="N360" s="172">
        <f>H360*M360</f>
        <v>0</v>
      </c>
      <c r="O360" s="170" t="s">
        <v>3818</v>
      </c>
    </row>
    <row r="361" spans="1:16" s="143" customFormat="1" outlineLevel="3">
      <c r="A361" s="109"/>
      <c r="B361" s="110"/>
      <c r="C361" s="110"/>
      <c r="D361" s="111" t="s">
        <v>505</v>
      </c>
      <c r="E361" s="110"/>
      <c r="F361" s="112">
        <v>2</v>
      </c>
      <c r="G361" s="141"/>
      <c r="H361" s="142"/>
      <c r="I361" s="141"/>
      <c r="J361" s="174"/>
      <c r="K361" s="175"/>
      <c r="L361" s="176"/>
      <c r="M361" s="176"/>
      <c r="N361" s="176"/>
      <c r="O361" s="178" t="s">
        <v>2</v>
      </c>
      <c r="P361" s="177"/>
    </row>
    <row r="362" spans="1:16" ht="22.5" outlineLevel="2">
      <c r="A362" s="104">
        <v>152</v>
      </c>
      <c r="B362" s="105" t="s">
        <v>1</v>
      </c>
      <c r="C362" s="106" t="s">
        <v>361</v>
      </c>
      <c r="D362" s="107" t="s">
        <v>1379</v>
      </c>
      <c r="E362" s="105" t="s">
        <v>18</v>
      </c>
      <c r="F362" s="108">
        <v>1</v>
      </c>
      <c r="G362" s="138">
        <v>0</v>
      </c>
      <c r="H362" s="139">
        <f>F362*(1+G362/100)</f>
        <v>1</v>
      </c>
      <c r="I362" s="138"/>
      <c r="J362" s="170">
        <f>H362*I362</f>
        <v>0</v>
      </c>
      <c r="K362" s="171"/>
      <c r="L362" s="172"/>
      <c r="M362" s="171"/>
      <c r="N362" s="172">
        <f>H362*M362</f>
        <v>0</v>
      </c>
      <c r="O362" s="184" t="s">
        <v>1651</v>
      </c>
    </row>
    <row r="363" spans="1:16" s="143" customFormat="1" outlineLevel="3">
      <c r="A363" s="109"/>
      <c r="B363" s="110"/>
      <c r="C363" s="110"/>
      <c r="D363" s="111" t="s">
        <v>454</v>
      </c>
      <c r="E363" s="110"/>
      <c r="F363" s="112">
        <v>1</v>
      </c>
      <c r="G363" s="141"/>
      <c r="H363" s="142"/>
      <c r="I363" s="141"/>
      <c r="J363" s="174"/>
      <c r="K363" s="175"/>
      <c r="L363" s="176"/>
      <c r="M363" s="176"/>
      <c r="N363" s="176"/>
      <c r="O363" s="184" t="s">
        <v>1651</v>
      </c>
      <c r="P363" s="177"/>
    </row>
    <row r="364" spans="1:16" ht="33.75" outlineLevel="2">
      <c r="A364" s="104">
        <v>153</v>
      </c>
      <c r="B364" s="105" t="s">
        <v>1</v>
      </c>
      <c r="C364" s="106" t="s">
        <v>366</v>
      </c>
      <c r="D364" s="107" t="s">
        <v>1409</v>
      </c>
      <c r="E364" s="105" t="s">
        <v>18</v>
      </c>
      <c r="F364" s="108">
        <v>1</v>
      </c>
      <c r="G364" s="138">
        <v>0</v>
      </c>
      <c r="H364" s="139">
        <f>F364*(1+G364/100)</f>
        <v>1</v>
      </c>
      <c r="I364" s="138"/>
      <c r="J364" s="170">
        <f>H364*I364</f>
        <v>0</v>
      </c>
      <c r="K364" s="171"/>
      <c r="L364" s="172"/>
      <c r="M364" s="171"/>
      <c r="N364" s="172">
        <f>H364*M364</f>
        <v>0</v>
      </c>
      <c r="O364" s="184" t="s">
        <v>1651</v>
      </c>
    </row>
    <row r="365" spans="1:16" s="143" customFormat="1" outlineLevel="3">
      <c r="A365" s="109"/>
      <c r="B365" s="110"/>
      <c r="C365" s="110"/>
      <c r="D365" s="111" t="s">
        <v>464</v>
      </c>
      <c r="E365" s="110"/>
      <c r="F365" s="112">
        <v>1</v>
      </c>
      <c r="G365" s="141"/>
      <c r="H365" s="142"/>
      <c r="I365" s="141"/>
      <c r="J365" s="174"/>
      <c r="K365" s="175"/>
      <c r="L365" s="176"/>
      <c r="M365" s="176"/>
      <c r="N365" s="176"/>
      <c r="O365" s="178" t="s">
        <v>2</v>
      </c>
      <c r="P365" s="177"/>
    </row>
    <row r="366" spans="1:16" ht="22.5" outlineLevel="2">
      <c r="A366" s="104">
        <v>154</v>
      </c>
      <c r="B366" s="105" t="s">
        <v>8</v>
      </c>
      <c r="C366" s="106" t="s">
        <v>225</v>
      </c>
      <c r="D366" s="107" t="s">
        <v>1185</v>
      </c>
      <c r="E366" s="105" t="s">
        <v>18</v>
      </c>
      <c r="F366" s="108">
        <v>8</v>
      </c>
      <c r="G366" s="138"/>
      <c r="H366" s="139">
        <f>F366*(1+G366/100)</f>
        <v>8</v>
      </c>
      <c r="I366" s="138"/>
      <c r="J366" s="170">
        <f>H366*I366</f>
        <v>0</v>
      </c>
      <c r="K366" s="171"/>
      <c r="L366" s="172"/>
      <c r="M366" s="171"/>
      <c r="N366" s="172">
        <f>H366*M366</f>
        <v>0</v>
      </c>
      <c r="O366" s="170" t="s">
        <v>3818</v>
      </c>
    </row>
    <row r="367" spans="1:16" s="143" customFormat="1" outlineLevel="3">
      <c r="A367" s="109"/>
      <c r="B367" s="110"/>
      <c r="C367" s="110"/>
      <c r="D367" s="111" t="s">
        <v>488</v>
      </c>
      <c r="E367" s="110"/>
      <c r="F367" s="112">
        <v>8</v>
      </c>
      <c r="G367" s="141"/>
      <c r="H367" s="142"/>
      <c r="I367" s="141"/>
      <c r="J367" s="174"/>
      <c r="K367" s="175"/>
      <c r="L367" s="176"/>
      <c r="M367" s="176"/>
      <c r="N367" s="176"/>
      <c r="O367" s="178" t="s">
        <v>2</v>
      </c>
      <c r="P367" s="177"/>
    </row>
    <row r="368" spans="1:16" ht="22.5" outlineLevel="2">
      <c r="A368" s="104">
        <v>155</v>
      </c>
      <c r="B368" s="105" t="s">
        <v>1</v>
      </c>
      <c r="C368" s="106" t="s">
        <v>126</v>
      </c>
      <c r="D368" s="107" t="s">
        <v>1382</v>
      </c>
      <c r="E368" s="105" t="s">
        <v>18</v>
      </c>
      <c r="F368" s="108">
        <v>4</v>
      </c>
      <c r="G368" s="138"/>
      <c r="H368" s="139">
        <f>F368*(1+G368/100)</f>
        <v>4</v>
      </c>
      <c r="I368" s="138"/>
      <c r="J368" s="170">
        <f>H368*I368</f>
        <v>0</v>
      </c>
      <c r="K368" s="171"/>
      <c r="L368" s="172"/>
      <c r="M368" s="171"/>
      <c r="N368" s="172">
        <f>H368*M368</f>
        <v>0</v>
      </c>
      <c r="O368" s="184" t="s">
        <v>1651</v>
      </c>
    </row>
    <row r="369" spans="1:16" s="143" customFormat="1" outlineLevel="3">
      <c r="A369" s="109"/>
      <c r="B369" s="110"/>
      <c r="C369" s="110"/>
      <c r="D369" s="111" t="s">
        <v>450</v>
      </c>
      <c r="E369" s="110"/>
      <c r="F369" s="112">
        <v>4</v>
      </c>
      <c r="G369" s="141"/>
      <c r="H369" s="142"/>
      <c r="I369" s="141"/>
      <c r="J369" s="174"/>
      <c r="K369" s="175"/>
      <c r="L369" s="176"/>
      <c r="M369" s="176"/>
      <c r="N369" s="176"/>
      <c r="O369" s="184" t="s">
        <v>1651</v>
      </c>
      <c r="P369" s="177"/>
    </row>
    <row r="370" spans="1:16" ht="22.5" outlineLevel="2">
      <c r="A370" s="104">
        <v>156</v>
      </c>
      <c r="B370" s="105" t="s">
        <v>1</v>
      </c>
      <c r="C370" s="106" t="s">
        <v>388</v>
      </c>
      <c r="D370" s="107" t="s">
        <v>1381</v>
      </c>
      <c r="E370" s="105" t="s">
        <v>18</v>
      </c>
      <c r="F370" s="108">
        <v>4</v>
      </c>
      <c r="G370" s="138"/>
      <c r="H370" s="139">
        <f>F370*(1+G370/100)</f>
        <v>4</v>
      </c>
      <c r="I370" s="138"/>
      <c r="J370" s="170">
        <f>H370*I370</f>
        <v>0</v>
      </c>
      <c r="K370" s="171"/>
      <c r="L370" s="172"/>
      <c r="M370" s="171"/>
      <c r="N370" s="172">
        <f>H370*M370</f>
        <v>0</v>
      </c>
      <c r="O370" s="184" t="s">
        <v>1651</v>
      </c>
    </row>
    <row r="371" spans="1:16" s="143" customFormat="1" outlineLevel="3">
      <c r="A371" s="109"/>
      <c r="B371" s="110"/>
      <c r="C371" s="110"/>
      <c r="D371" s="111" t="s">
        <v>347</v>
      </c>
      <c r="E371" s="110"/>
      <c r="F371" s="112">
        <v>4</v>
      </c>
      <c r="G371" s="141"/>
      <c r="H371" s="142"/>
      <c r="I371" s="141"/>
      <c r="J371" s="174"/>
      <c r="K371" s="175"/>
      <c r="L371" s="176"/>
      <c r="M371" s="176"/>
      <c r="N371" s="176"/>
      <c r="O371" s="178" t="s">
        <v>2</v>
      </c>
      <c r="P371" s="177"/>
    </row>
    <row r="372" spans="1:16" ht="22.5" outlineLevel="2">
      <c r="A372" s="104">
        <v>157</v>
      </c>
      <c r="B372" s="105" t="s">
        <v>8</v>
      </c>
      <c r="C372" s="106" t="s">
        <v>226</v>
      </c>
      <c r="D372" s="107" t="s">
        <v>1201</v>
      </c>
      <c r="E372" s="105" t="s">
        <v>18</v>
      </c>
      <c r="F372" s="108">
        <v>10</v>
      </c>
      <c r="G372" s="138"/>
      <c r="H372" s="139">
        <f>F372*(1+G372/100)</f>
        <v>10</v>
      </c>
      <c r="I372" s="138"/>
      <c r="J372" s="170">
        <f>H372*I372</f>
        <v>0</v>
      </c>
      <c r="K372" s="171"/>
      <c r="L372" s="172"/>
      <c r="M372" s="171"/>
      <c r="N372" s="172">
        <f>H372*M372</f>
        <v>0</v>
      </c>
      <c r="O372" s="170" t="s">
        <v>3818</v>
      </c>
    </row>
    <row r="373" spans="1:16" s="143" customFormat="1" outlineLevel="3">
      <c r="A373" s="109"/>
      <c r="B373" s="110"/>
      <c r="C373" s="110"/>
      <c r="D373" s="111" t="s">
        <v>515</v>
      </c>
      <c r="E373" s="110"/>
      <c r="F373" s="112">
        <v>10</v>
      </c>
      <c r="G373" s="141"/>
      <c r="H373" s="142"/>
      <c r="I373" s="141"/>
      <c r="J373" s="174"/>
      <c r="K373" s="175"/>
      <c r="L373" s="176"/>
      <c r="M373" s="176"/>
      <c r="N373" s="176"/>
      <c r="O373" s="178" t="s">
        <v>2</v>
      </c>
      <c r="P373" s="177"/>
    </row>
    <row r="374" spans="1:16" ht="22.5" outlineLevel="2">
      <c r="A374" s="104">
        <v>158</v>
      </c>
      <c r="B374" s="105" t="s">
        <v>1</v>
      </c>
      <c r="C374" s="106" t="s">
        <v>390</v>
      </c>
      <c r="D374" s="107" t="s">
        <v>1387</v>
      </c>
      <c r="E374" s="105" t="s">
        <v>18</v>
      </c>
      <c r="F374" s="108">
        <v>4</v>
      </c>
      <c r="G374" s="138"/>
      <c r="H374" s="139">
        <f>F374*(1+G374/100)</f>
        <v>4</v>
      </c>
      <c r="I374" s="138"/>
      <c r="J374" s="170">
        <f>H374*I374</f>
        <v>0</v>
      </c>
      <c r="K374" s="171"/>
      <c r="L374" s="172"/>
      <c r="M374" s="171"/>
      <c r="N374" s="172">
        <f>H374*M374</f>
        <v>0</v>
      </c>
      <c r="O374" s="184" t="s">
        <v>1651</v>
      </c>
    </row>
    <row r="375" spans="1:16" s="143" customFormat="1" outlineLevel="3">
      <c r="A375" s="109"/>
      <c r="B375" s="110"/>
      <c r="C375" s="110"/>
      <c r="D375" s="111" t="s">
        <v>343</v>
      </c>
      <c r="E375" s="110"/>
      <c r="F375" s="112">
        <v>4</v>
      </c>
      <c r="G375" s="141"/>
      <c r="H375" s="142"/>
      <c r="I375" s="141"/>
      <c r="J375" s="174"/>
      <c r="K375" s="175"/>
      <c r="L375" s="176"/>
      <c r="M375" s="176"/>
      <c r="N375" s="176"/>
      <c r="O375" s="184" t="s">
        <v>1651</v>
      </c>
      <c r="P375" s="177"/>
    </row>
    <row r="376" spans="1:16" ht="22.5" outlineLevel="2">
      <c r="A376" s="104">
        <v>159</v>
      </c>
      <c r="B376" s="105" t="s">
        <v>1</v>
      </c>
      <c r="C376" s="106" t="s">
        <v>389</v>
      </c>
      <c r="D376" s="107" t="s">
        <v>1383</v>
      </c>
      <c r="E376" s="105" t="s">
        <v>18</v>
      </c>
      <c r="F376" s="108">
        <v>6</v>
      </c>
      <c r="G376" s="138"/>
      <c r="H376" s="139">
        <f>F376*(1+G376/100)</f>
        <v>6</v>
      </c>
      <c r="I376" s="138"/>
      <c r="J376" s="170">
        <f>H376*I376</f>
        <v>0</v>
      </c>
      <c r="K376" s="171"/>
      <c r="L376" s="172"/>
      <c r="M376" s="171"/>
      <c r="N376" s="172">
        <f>H376*M376</f>
        <v>0</v>
      </c>
      <c r="O376" s="184" t="s">
        <v>1651</v>
      </c>
    </row>
    <row r="377" spans="1:16" s="143" customFormat="1" outlineLevel="3">
      <c r="A377" s="109"/>
      <c r="B377" s="110"/>
      <c r="C377" s="110"/>
      <c r="D377" s="111" t="s">
        <v>344</v>
      </c>
      <c r="E377" s="110"/>
      <c r="F377" s="112">
        <v>6</v>
      </c>
      <c r="G377" s="141"/>
      <c r="H377" s="142"/>
      <c r="I377" s="141"/>
      <c r="J377" s="174"/>
      <c r="K377" s="175"/>
      <c r="L377" s="176"/>
      <c r="M377" s="176"/>
      <c r="N377" s="176"/>
      <c r="O377" s="178" t="s">
        <v>2</v>
      </c>
      <c r="P377" s="177"/>
    </row>
    <row r="378" spans="1:16" ht="22.5" outlineLevel="2">
      <c r="A378" s="104">
        <v>160</v>
      </c>
      <c r="B378" s="105" t="s">
        <v>8</v>
      </c>
      <c r="C378" s="106" t="s">
        <v>227</v>
      </c>
      <c r="D378" s="107" t="s">
        <v>1260</v>
      </c>
      <c r="E378" s="105" t="s">
        <v>18</v>
      </c>
      <c r="F378" s="108">
        <v>4</v>
      </c>
      <c r="G378" s="138"/>
      <c r="H378" s="139">
        <f>F378*(1+G378/100)</f>
        <v>4</v>
      </c>
      <c r="I378" s="138"/>
      <c r="J378" s="170">
        <f>H378*I378</f>
        <v>0</v>
      </c>
      <c r="K378" s="171"/>
      <c r="L378" s="172"/>
      <c r="M378" s="171"/>
      <c r="N378" s="172">
        <f>H378*M378</f>
        <v>0</v>
      </c>
      <c r="O378" s="170" t="s">
        <v>3818</v>
      </c>
    </row>
    <row r="379" spans="1:16" s="143" customFormat="1" outlineLevel="3">
      <c r="A379" s="109"/>
      <c r="B379" s="110"/>
      <c r="C379" s="110"/>
      <c r="D379" s="111" t="s">
        <v>503</v>
      </c>
      <c r="E379" s="110"/>
      <c r="F379" s="112">
        <v>4</v>
      </c>
      <c r="G379" s="141"/>
      <c r="H379" s="142"/>
      <c r="I379" s="141"/>
      <c r="J379" s="174"/>
      <c r="K379" s="175"/>
      <c r="L379" s="176"/>
      <c r="M379" s="176"/>
      <c r="N379" s="176"/>
      <c r="O379" s="178" t="s">
        <v>2</v>
      </c>
      <c r="P379" s="177"/>
    </row>
    <row r="380" spans="1:16" ht="22.5" outlineLevel="2">
      <c r="A380" s="104">
        <v>161</v>
      </c>
      <c r="B380" s="105" t="s">
        <v>1</v>
      </c>
      <c r="C380" s="106" t="s">
        <v>391</v>
      </c>
      <c r="D380" s="107" t="s">
        <v>1322</v>
      </c>
      <c r="E380" s="105" t="s">
        <v>18</v>
      </c>
      <c r="F380" s="108">
        <v>1</v>
      </c>
      <c r="G380" s="138"/>
      <c r="H380" s="139">
        <f>F380*(1+G380/100)</f>
        <v>1</v>
      </c>
      <c r="I380" s="138"/>
      <c r="J380" s="170">
        <f>H380*I380</f>
        <v>0</v>
      </c>
      <c r="K380" s="171"/>
      <c r="L380" s="172"/>
      <c r="M380" s="171"/>
      <c r="N380" s="172">
        <f>H380*M380</f>
        <v>0</v>
      </c>
      <c r="O380" s="184" t="s">
        <v>1651</v>
      </c>
    </row>
    <row r="381" spans="1:16" s="143" customFormat="1" outlineLevel="3">
      <c r="A381" s="109"/>
      <c r="B381" s="110"/>
      <c r="C381" s="110"/>
      <c r="D381" s="111" t="s">
        <v>489</v>
      </c>
      <c r="E381" s="110"/>
      <c r="F381" s="112">
        <v>1</v>
      </c>
      <c r="G381" s="141"/>
      <c r="H381" s="142"/>
      <c r="I381" s="141"/>
      <c r="J381" s="174"/>
      <c r="K381" s="175"/>
      <c r="L381" s="176"/>
      <c r="M381" s="176"/>
      <c r="N381" s="176"/>
      <c r="O381" s="184" t="s">
        <v>1651</v>
      </c>
      <c r="P381" s="177"/>
    </row>
    <row r="382" spans="1:16" ht="33.75" outlineLevel="2">
      <c r="A382" s="104">
        <v>162</v>
      </c>
      <c r="B382" s="105" t="s">
        <v>1</v>
      </c>
      <c r="C382" s="106" t="s">
        <v>394</v>
      </c>
      <c r="D382" s="107" t="s">
        <v>1410</v>
      </c>
      <c r="E382" s="105" t="s">
        <v>18</v>
      </c>
      <c r="F382" s="108">
        <v>3</v>
      </c>
      <c r="G382" s="138"/>
      <c r="H382" s="139">
        <f>F382*(1+G382/100)</f>
        <v>3</v>
      </c>
      <c r="I382" s="138"/>
      <c r="J382" s="170">
        <f>H382*I382</f>
        <v>0</v>
      </c>
      <c r="K382" s="171"/>
      <c r="L382" s="172"/>
      <c r="M382" s="171"/>
      <c r="N382" s="172">
        <f>H382*M382</f>
        <v>0</v>
      </c>
      <c r="O382" s="184" t="s">
        <v>1651</v>
      </c>
    </row>
    <row r="383" spans="1:16" s="143" customFormat="1" outlineLevel="3">
      <c r="A383" s="109"/>
      <c r="B383" s="110"/>
      <c r="C383" s="110"/>
      <c r="D383" s="111" t="s">
        <v>468</v>
      </c>
      <c r="E383" s="110"/>
      <c r="F383" s="112">
        <v>3</v>
      </c>
      <c r="G383" s="141"/>
      <c r="H383" s="142"/>
      <c r="I383" s="141"/>
      <c r="J383" s="174"/>
      <c r="K383" s="175"/>
      <c r="L383" s="176"/>
      <c r="M383" s="176"/>
      <c r="N383" s="176"/>
      <c r="O383" s="178" t="s">
        <v>2</v>
      </c>
      <c r="P383" s="177"/>
    </row>
    <row r="384" spans="1:16" ht="22.5" outlineLevel="2">
      <c r="A384" s="104">
        <v>163</v>
      </c>
      <c r="B384" s="105" t="s">
        <v>8</v>
      </c>
      <c r="C384" s="106" t="s">
        <v>228</v>
      </c>
      <c r="D384" s="107" t="s">
        <v>1271</v>
      </c>
      <c r="E384" s="105" t="s">
        <v>18</v>
      </c>
      <c r="F384" s="108">
        <v>1</v>
      </c>
      <c r="G384" s="138"/>
      <c r="H384" s="139">
        <f>F384*(1+G384/100)</f>
        <v>1</v>
      </c>
      <c r="I384" s="138"/>
      <c r="J384" s="170">
        <f>H384*I384</f>
        <v>0</v>
      </c>
      <c r="K384" s="171"/>
      <c r="L384" s="172"/>
      <c r="M384" s="171"/>
      <c r="N384" s="172">
        <f>H384*M384</f>
        <v>0</v>
      </c>
      <c r="O384" s="170" t="s">
        <v>3818</v>
      </c>
    </row>
    <row r="385" spans="1:16" s="143" customFormat="1" outlineLevel="3">
      <c r="A385" s="109"/>
      <c r="B385" s="110"/>
      <c r="C385" s="110"/>
      <c r="D385" s="111" t="s">
        <v>349</v>
      </c>
      <c r="E385" s="110"/>
      <c r="F385" s="112">
        <v>1</v>
      </c>
      <c r="G385" s="141"/>
      <c r="H385" s="142"/>
      <c r="I385" s="141"/>
      <c r="J385" s="174"/>
      <c r="K385" s="175"/>
      <c r="L385" s="176"/>
      <c r="M385" s="176"/>
      <c r="N385" s="176"/>
      <c r="O385" s="178" t="s">
        <v>2</v>
      </c>
      <c r="P385" s="177"/>
    </row>
    <row r="386" spans="1:16" ht="22.5" outlineLevel="2">
      <c r="A386" s="104">
        <v>164</v>
      </c>
      <c r="B386" s="105" t="s">
        <v>1</v>
      </c>
      <c r="C386" s="106" t="s">
        <v>392</v>
      </c>
      <c r="D386" s="107" t="s">
        <v>1402</v>
      </c>
      <c r="E386" s="105" t="s">
        <v>18</v>
      </c>
      <c r="F386" s="108">
        <v>1</v>
      </c>
      <c r="G386" s="138"/>
      <c r="H386" s="139">
        <f>F386*(1+G386/100)</f>
        <v>1</v>
      </c>
      <c r="I386" s="138"/>
      <c r="J386" s="170">
        <f>H386*I386</f>
        <v>0</v>
      </c>
      <c r="K386" s="171"/>
      <c r="L386" s="172"/>
      <c r="M386" s="171"/>
      <c r="N386" s="172">
        <f>H386*M386</f>
        <v>0</v>
      </c>
      <c r="O386" s="184" t="s">
        <v>1651</v>
      </c>
    </row>
    <row r="387" spans="1:16" s="143" customFormat="1" outlineLevel="3">
      <c r="A387" s="109"/>
      <c r="B387" s="110"/>
      <c r="C387" s="110"/>
      <c r="D387" s="111" t="s">
        <v>462</v>
      </c>
      <c r="E387" s="110"/>
      <c r="F387" s="112">
        <v>1</v>
      </c>
      <c r="G387" s="141"/>
      <c r="H387" s="142"/>
      <c r="I387" s="141"/>
      <c r="J387" s="174"/>
      <c r="K387" s="175"/>
      <c r="L387" s="176"/>
      <c r="M387" s="176"/>
      <c r="N387" s="176"/>
      <c r="O387" s="178" t="s">
        <v>2</v>
      </c>
      <c r="P387" s="177"/>
    </row>
    <row r="388" spans="1:16" ht="22.5" outlineLevel="2">
      <c r="A388" s="104">
        <v>165</v>
      </c>
      <c r="B388" s="105" t="s">
        <v>8</v>
      </c>
      <c r="C388" s="106" t="s">
        <v>229</v>
      </c>
      <c r="D388" s="107" t="s">
        <v>1162</v>
      </c>
      <c r="E388" s="105" t="s">
        <v>18</v>
      </c>
      <c r="F388" s="108">
        <v>6</v>
      </c>
      <c r="G388" s="138"/>
      <c r="H388" s="139">
        <f>F388*(1+G388/100)</f>
        <v>6</v>
      </c>
      <c r="I388" s="138"/>
      <c r="J388" s="170">
        <f>H388*I388</f>
        <v>0</v>
      </c>
      <c r="K388" s="171"/>
      <c r="L388" s="172"/>
      <c r="M388" s="171"/>
      <c r="N388" s="172">
        <f>H388*M388</f>
        <v>0</v>
      </c>
      <c r="O388" s="170" t="s">
        <v>3818</v>
      </c>
    </row>
    <row r="389" spans="1:16" s="143" customFormat="1" outlineLevel="3">
      <c r="A389" s="109"/>
      <c r="B389" s="110"/>
      <c r="C389" s="110"/>
      <c r="D389" s="111" t="s">
        <v>527</v>
      </c>
      <c r="E389" s="110"/>
      <c r="F389" s="112">
        <v>6</v>
      </c>
      <c r="G389" s="141"/>
      <c r="H389" s="142"/>
      <c r="I389" s="141"/>
      <c r="J389" s="174"/>
      <c r="K389" s="175"/>
      <c r="L389" s="176"/>
      <c r="M389" s="176"/>
      <c r="N389" s="176"/>
      <c r="O389" s="178" t="s">
        <v>2</v>
      </c>
      <c r="P389" s="177"/>
    </row>
    <row r="390" spans="1:16" ht="22.5" outlineLevel="2">
      <c r="A390" s="104">
        <v>166</v>
      </c>
      <c r="B390" s="105" t="s">
        <v>1</v>
      </c>
      <c r="C390" s="106" t="s">
        <v>393</v>
      </c>
      <c r="D390" s="107" t="s">
        <v>1384</v>
      </c>
      <c r="E390" s="105" t="s">
        <v>18</v>
      </c>
      <c r="F390" s="108">
        <v>2</v>
      </c>
      <c r="G390" s="138"/>
      <c r="H390" s="139">
        <f>F390*(1+G390/100)</f>
        <v>2</v>
      </c>
      <c r="I390" s="138"/>
      <c r="J390" s="170">
        <f>H390*I390</f>
        <v>0</v>
      </c>
      <c r="K390" s="171"/>
      <c r="L390" s="172"/>
      <c r="M390" s="171"/>
      <c r="N390" s="172">
        <f>H390*M390</f>
        <v>0</v>
      </c>
      <c r="O390" s="184" t="s">
        <v>1651</v>
      </c>
    </row>
    <row r="391" spans="1:16" s="143" customFormat="1" outlineLevel="3">
      <c r="A391" s="109"/>
      <c r="B391" s="110"/>
      <c r="C391" s="110"/>
      <c r="D391" s="111" t="s">
        <v>348</v>
      </c>
      <c r="E391" s="110"/>
      <c r="F391" s="112">
        <v>2</v>
      </c>
      <c r="G391" s="141"/>
      <c r="H391" s="142"/>
      <c r="I391" s="141"/>
      <c r="J391" s="174"/>
      <c r="K391" s="175"/>
      <c r="L391" s="176"/>
      <c r="M391" s="176"/>
      <c r="N391" s="176"/>
      <c r="O391" s="184" t="s">
        <v>1651</v>
      </c>
      <c r="P391" s="177"/>
    </row>
    <row r="392" spans="1:16" ht="22.5" outlineLevel="2">
      <c r="A392" s="104">
        <v>167</v>
      </c>
      <c r="B392" s="105" t="s">
        <v>1</v>
      </c>
      <c r="C392" s="106" t="s">
        <v>395</v>
      </c>
      <c r="D392" s="107" t="s">
        <v>1398</v>
      </c>
      <c r="E392" s="105" t="s">
        <v>18</v>
      </c>
      <c r="F392" s="108">
        <v>1</v>
      </c>
      <c r="G392" s="138"/>
      <c r="H392" s="139">
        <f>F392*(1+G392/100)</f>
        <v>1</v>
      </c>
      <c r="I392" s="138"/>
      <c r="J392" s="170">
        <f>H392*I392</f>
        <v>0</v>
      </c>
      <c r="K392" s="171"/>
      <c r="L392" s="172"/>
      <c r="M392" s="171"/>
      <c r="N392" s="172">
        <f>H392*M392</f>
        <v>0</v>
      </c>
      <c r="O392" s="184" t="s">
        <v>1651</v>
      </c>
    </row>
    <row r="393" spans="1:16" s="143" customFormat="1" outlineLevel="3">
      <c r="A393" s="109"/>
      <c r="B393" s="110"/>
      <c r="C393" s="110"/>
      <c r="D393" s="111" t="s">
        <v>350</v>
      </c>
      <c r="E393" s="110"/>
      <c r="F393" s="112">
        <v>1</v>
      </c>
      <c r="G393" s="141"/>
      <c r="H393" s="142"/>
      <c r="I393" s="141"/>
      <c r="J393" s="174"/>
      <c r="K393" s="175"/>
      <c r="L393" s="176"/>
      <c r="M393" s="176"/>
      <c r="N393" s="176"/>
      <c r="O393" s="178" t="s">
        <v>2</v>
      </c>
      <c r="P393" s="177"/>
    </row>
    <row r="394" spans="1:16" outlineLevel="2">
      <c r="A394" s="104">
        <v>168</v>
      </c>
      <c r="B394" s="105" t="s">
        <v>8</v>
      </c>
      <c r="C394" s="106" t="s">
        <v>232</v>
      </c>
      <c r="D394" s="107" t="s">
        <v>1082</v>
      </c>
      <c r="E394" s="105" t="s">
        <v>18</v>
      </c>
      <c r="F394" s="108">
        <v>18</v>
      </c>
      <c r="G394" s="138"/>
      <c r="H394" s="139">
        <f>F394*(1+G394/100)</f>
        <v>18</v>
      </c>
      <c r="I394" s="138"/>
      <c r="J394" s="170">
        <f>H394*I394</f>
        <v>0</v>
      </c>
      <c r="K394" s="171"/>
      <c r="L394" s="172"/>
      <c r="M394" s="171"/>
      <c r="N394" s="172">
        <f>H394*M394</f>
        <v>0</v>
      </c>
      <c r="O394" s="170" t="s">
        <v>3818</v>
      </c>
    </row>
    <row r="395" spans="1:16" s="143" customFormat="1" outlineLevel="3">
      <c r="A395" s="109"/>
      <c r="B395" s="110"/>
      <c r="C395" s="110"/>
      <c r="D395" s="111" t="s">
        <v>574</v>
      </c>
      <c r="E395" s="110"/>
      <c r="F395" s="112">
        <v>18</v>
      </c>
      <c r="G395" s="141"/>
      <c r="H395" s="142"/>
      <c r="I395" s="141"/>
      <c r="J395" s="174"/>
      <c r="K395" s="175"/>
      <c r="L395" s="176"/>
      <c r="M395" s="176"/>
      <c r="N395" s="176"/>
      <c r="O395" s="178" t="s">
        <v>2</v>
      </c>
      <c r="P395" s="177"/>
    </row>
    <row r="396" spans="1:16" ht="22.5" outlineLevel="2">
      <c r="A396" s="104">
        <v>169</v>
      </c>
      <c r="B396" s="105" t="s">
        <v>1</v>
      </c>
      <c r="C396" s="106" t="s">
        <v>54</v>
      </c>
      <c r="D396" s="107" t="s">
        <v>1312</v>
      </c>
      <c r="E396" s="105" t="s">
        <v>18</v>
      </c>
      <c r="F396" s="108">
        <v>18</v>
      </c>
      <c r="G396" s="138"/>
      <c r="H396" s="139">
        <f>F396*(1+G396/100)</f>
        <v>18</v>
      </c>
      <c r="I396" s="138"/>
      <c r="J396" s="170">
        <f>H396*I396</f>
        <v>0</v>
      </c>
      <c r="K396" s="171"/>
      <c r="L396" s="172"/>
      <c r="M396" s="171"/>
      <c r="N396" s="172">
        <f>H396*M396</f>
        <v>0</v>
      </c>
      <c r="O396" s="184" t="s">
        <v>1651</v>
      </c>
    </row>
    <row r="397" spans="1:16" s="143" customFormat="1" outlineLevel="3">
      <c r="A397" s="109"/>
      <c r="B397" s="110"/>
      <c r="C397" s="110"/>
      <c r="D397" s="111" t="s">
        <v>574</v>
      </c>
      <c r="E397" s="110"/>
      <c r="F397" s="112">
        <v>18</v>
      </c>
      <c r="G397" s="141"/>
      <c r="H397" s="142"/>
      <c r="I397" s="141"/>
      <c r="J397" s="174"/>
      <c r="K397" s="175"/>
      <c r="L397" s="176"/>
      <c r="M397" s="176"/>
      <c r="N397" s="176"/>
      <c r="O397" s="178" t="s">
        <v>2</v>
      </c>
      <c r="P397" s="177"/>
    </row>
    <row r="398" spans="1:16" ht="22.5" outlineLevel="2">
      <c r="A398" s="104">
        <v>170</v>
      </c>
      <c r="B398" s="105" t="s">
        <v>8</v>
      </c>
      <c r="C398" s="106" t="s">
        <v>233</v>
      </c>
      <c r="D398" s="107" t="s">
        <v>1210</v>
      </c>
      <c r="E398" s="105" t="s">
        <v>18</v>
      </c>
      <c r="F398" s="108">
        <v>4</v>
      </c>
      <c r="G398" s="138"/>
      <c r="H398" s="139">
        <f>F398*(1+G398/100)</f>
        <v>4</v>
      </c>
      <c r="I398" s="138"/>
      <c r="J398" s="170">
        <f>H398*I398</f>
        <v>0</v>
      </c>
      <c r="K398" s="171"/>
      <c r="L398" s="172"/>
      <c r="M398" s="171"/>
      <c r="N398" s="172">
        <f>H398*M398</f>
        <v>0</v>
      </c>
      <c r="O398" s="170" t="s">
        <v>3818</v>
      </c>
    </row>
    <row r="399" spans="1:16" s="143" customFormat="1" outlineLevel="3">
      <c r="A399" s="109"/>
      <c r="B399" s="110"/>
      <c r="C399" s="110"/>
      <c r="D399" s="111" t="s">
        <v>537</v>
      </c>
      <c r="E399" s="110"/>
      <c r="F399" s="112">
        <v>4</v>
      </c>
      <c r="G399" s="141"/>
      <c r="H399" s="142"/>
      <c r="I399" s="141"/>
      <c r="J399" s="174"/>
      <c r="K399" s="175"/>
      <c r="L399" s="176"/>
      <c r="M399" s="176"/>
      <c r="N399" s="176"/>
      <c r="O399" s="178" t="s">
        <v>2</v>
      </c>
      <c r="P399" s="177"/>
    </row>
    <row r="400" spans="1:16" ht="22.5" outlineLevel="2">
      <c r="A400" s="104">
        <v>171</v>
      </c>
      <c r="B400" s="105" t="s">
        <v>1</v>
      </c>
      <c r="C400" s="106" t="s">
        <v>128</v>
      </c>
      <c r="D400" s="107" t="s">
        <v>1352</v>
      </c>
      <c r="E400" s="105" t="s">
        <v>18</v>
      </c>
      <c r="F400" s="108">
        <v>4</v>
      </c>
      <c r="G400" s="138"/>
      <c r="H400" s="139">
        <f>F400*(1+G400/100)</f>
        <v>4</v>
      </c>
      <c r="I400" s="138"/>
      <c r="J400" s="170">
        <f>H400*I400</f>
        <v>0</v>
      </c>
      <c r="K400" s="171"/>
      <c r="L400" s="172"/>
      <c r="M400" s="171"/>
      <c r="N400" s="172">
        <f>H400*M400</f>
        <v>0</v>
      </c>
      <c r="O400" s="184" t="s">
        <v>1651</v>
      </c>
    </row>
    <row r="401" spans="1:16" s="143" customFormat="1" outlineLevel="3">
      <c r="A401" s="109"/>
      <c r="B401" s="110"/>
      <c r="C401" s="110"/>
      <c r="D401" s="111" t="s">
        <v>537</v>
      </c>
      <c r="E401" s="110"/>
      <c r="F401" s="112">
        <v>4</v>
      </c>
      <c r="G401" s="141"/>
      <c r="H401" s="142"/>
      <c r="I401" s="141"/>
      <c r="J401" s="174"/>
      <c r="K401" s="175"/>
      <c r="L401" s="176"/>
      <c r="M401" s="176"/>
      <c r="N401" s="176"/>
      <c r="O401" s="178" t="s">
        <v>2</v>
      </c>
      <c r="P401" s="177"/>
    </row>
    <row r="402" spans="1:16" ht="22.5" outlineLevel="2">
      <c r="A402" s="104">
        <v>172</v>
      </c>
      <c r="B402" s="105" t="s">
        <v>8</v>
      </c>
      <c r="C402" s="106" t="s">
        <v>234</v>
      </c>
      <c r="D402" s="107" t="s">
        <v>1204</v>
      </c>
      <c r="E402" s="105" t="s">
        <v>18</v>
      </c>
      <c r="F402" s="108">
        <v>3</v>
      </c>
      <c r="G402" s="138"/>
      <c r="H402" s="139">
        <f>F402*(1+G402/100)</f>
        <v>3</v>
      </c>
      <c r="I402" s="138"/>
      <c r="J402" s="170">
        <f>H402*I402</f>
        <v>0</v>
      </c>
      <c r="K402" s="171"/>
      <c r="L402" s="172"/>
      <c r="M402" s="171"/>
      <c r="N402" s="172">
        <f>H402*M402</f>
        <v>0</v>
      </c>
      <c r="O402" s="170" t="s">
        <v>3818</v>
      </c>
    </row>
    <row r="403" spans="1:16" s="143" customFormat="1" outlineLevel="3">
      <c r="A403" s="109"/>
      <c r="B403" s="110"/>
      <c r="C403" s="110"/>
      <c r="D403" s="111" t="s">
        <v>502</v>
      </c>
      <c r="E403" s="110"/>
      <c r="F403" s="112">
        <v>3</v>
      </c>
      <c r="G403" s="141"/>
      <c r="H403" s="142"/>
      <c r="I403" s="141"/>
      <c r="J403" s="174"/>
      <c r="K403" s="175"/>
      <c r="L403" s="176"/>
      <c r="M403" s="176"/>
      <c r="N403" s="176"/>
      <c r="O403" s="178" t="s">
        <v>2</v>
      </c>
      <c r="P403" s="177"/>
    </row>
    <row r="404" spans="1:16" ht="22.5" outlineLevel="2">
      <c r="A404" s="104">
        <v>173</v>
      </c>
      <c r="B404" s="105" t="s">
        <v>1</v>
      </c>
      <c r="C404" s="106" t="s">
        <v>129</v>
      </c>
      <c r="D404" s="107" t="s">
        <v>1317</v>
      </c>
      <c r="E404" s="105" t="s">
        <v>18</v>
      </c>
      <c r="F404" s="108">
        <v>3</v>
      </c>
      <c r="G404" s="138"/>
      <c r="H404" s="139">
        <f>F404*(1+G404/100)</f>
        <v>3</v>
      </c>
      <c r="I404" s="138"/>
      <c r="J404" s="170">
        <f>H404*I404</f>
        <v>0</v>
      </c>
      <c r="K404" s="171"/>
      <c r="L404" s="172"/>
      <c r="M404" s="171"/>
      <c r="N404" s="172">
        <f>H404*M404</f>
        <v>0</v>
      </c>
      <c r="O404" s="184" t="s">
        <v>1651</v>
      </c>
    </row>
    <row r="405" spans="1:16" s="143" customFormat="1" outlineLevel="3">
      <c r="A405" s="109"/>
      <c r="B405" s="110"/>
      <c r="C405" s="110"/>
      <c r="D405" s="111" t="s">
        <v>502</v>
      </c>
      <c r="E405" s="110"/>
      <c r="F405" s="112">
        <v>3</v>
      </c>
      <c r="G405" s="141"/>
      <c r="H405" s="142"/>
      <c r="I405" s="141"/>
      <c r="J405" s="174"/>
      <c r="K405" s="175"/>
      <c r="L405" s="176"/>
      <c r="M405" s="176"/>
      <c r="N405" s="176"/>
      <c r="O405" s="178" t="s">
        <v>2</v>
      </c>
      <c r="P405" s="177"/>
    </row>
    <row r="406" spans="1:16" ht="22.5" outlineLevel="2">
      <c r="A406" s="104">
        <v>174</v>
      </c>
      <c r="B406" s="105" t="s">
        <v>8</v>
      </c>
      <c r="C406" s="106" t="s">
        <v>237</v>
      </c>
      <c r="D406" s="107" t="s">
        <v>1140</v>
      </c>
      <c r="E406" s="105" t="s">
        <v>18</v>
      </c>
      <c r="F406" s="108">
        <v>1</v>
      </c>
      <c r="G406" s="138"/>
      <c r="H406" s="139">
        <f>F406*(1+G406/100)</f>
        <v>1</v>
      </c>
      <c r="I406" s="138"/>
      <c r="J406" s="170">
        <f>H406*I406</f>
        <v>0</v>
      </c>
      <c r="K406" s="171"/>
      <c r="L406" s="172"/>
      <c r="M406" s="171"/>
      <c r="N406" s="172">
        <f>H406*M406</f>
        <v>0</v>
      </c>
      <c r="O406" s="170" t="s">
        <v>3818</v>
      </c>
    </row>
    <row r="407" spans="1:16" s="143" customFormat="1" outlineLevel="3">
      <c r="A407" s="109"/>
      <c r="B407" s="110"/>
      <c r="C407" s="110"/>
      <c r="D407" s="111" t="s">
        <v>738</v>
      </c>
      <c r="E407" s="110"/>
      <c r="F407" s="112">
        <v>1</v>
      </c>
      <c r="G407" s="141"/>
      <c r="H407" s="142"/>
      <c r="I407" s="141"/>
      <c r="J407" s="174"/>
      <c r="K407" s="175"/>
      <c r="L407" s="176"/>
      <c r="M407" s="176"/>
      <c r="N407" s="176"/>
      <c r="O407" s="178" t="s">
        <v>2</v>
      </c>
      <c r="P407" s="177"/>
    </row>
    <row r="408" spans="1:16" outlineLevel="2">
      <c r="A408" s="104">
        <v>175</v>
      </c>
      <c r="B408" s="105" t="s">
        <v>1</v>
      </c>
      <c r="C408" s="106" t="s">
        <v>53</v>
      </c>
      <c r="D408" s="107" t="s">
        <v>878</v>
      </c>
      <c r="E408" s="105" t="s">
        <v>3</v>
      </c>
      <c r="F408" s="108">
        <v>1.2</v>
      </c>
      <c r="G408" s="138"/>
      <c r="H408" s="139">
        <f>F408*(1+G408/100)</f>
        <v>1.2</v>
      </c>
      <c r="I408" s="138"/>
      <c r="J408" s="170">
        <f>H408*I408</f>
        <v>0</v>
      </c>
      <c r="K408" s="171"/>
      <c r="L408" s="172"/>
      <c r="M408" s="171"/>
      <c r="N408" s="172">
        <f>H408*M408</f>
        <v>0</v>
      </c>
      <c r="O408" s="184" t="s">
        <v>1651</v>
      </c>
    </row>
    <row r="409" spans="1:16" s="143" customFormat="1" outlineLevel="3">
      <c r="A409" s="109"/>
      <c r="B409" s="110"/>
      <c r="C409" s="110"/>
      <c r="D409" s="111" t="s">
        <v>757</v>
      </c>
      <c r="E409" s="110"/>
      <c r="F409" s="112">
        <v>1.2</v>
      </c>
      <c r="G409" s="141"/>
      <c r="H409" s="142"/>
      <c r="I409" s="141"/>
      <c r="J409" s="174"/>
      <c r="K409" s="175"/>
      <c r="L409" s="176"/>
      <c r="M409" s="176"/>
      <c r="N409" s="176"/>
      <c r="O409" s="178" t="s">
        <v>2</v>
      </c>
      <c r="P409" s="177"/>
    </row>
    <row r="410" spans="1:16" outlineLevel="2">
      <c r="A410" s="104">
        <v>176</v>
      </c>
      <c r="B410" s="105" t="s">
        <v>8</v>
      </c>
      <c r="C410" s="106" t="s">
        <v>239</v>
      </c>
      <c r="D410" s="107" t="s">
        <v>1020</v>
      </c>
      <c r="E410" s="105" t="s">
        <v>18</v>
      </c>
      <c r="F410" s="108">
        <v>1</v>
      </c>
      <c r="G410" s="138"/>
      <c r="H410" s="139">
        <f>F410*(1+G410/100)</f>
        <v>1</v>
      </c>
      <c r="I410" s="138"/>
      <c r="J410" s="170">
        <f>H410*I410</f>
        <v>0</v>
      </c>
      <c r="K410" s="171"/>
      <c r="L410" s="172"/>
      <c r="M410" s="171"/>
      <c r="N410" s="172">
        <f>H410*M410</f>
        <v>0</v>
      </c>
      <c r="O410" s="170" t="s">
        <v>3818</v>
      </c>
    </row>
    <row r="411" spans="1:16" s="143" customFormat="1" outlineLevel="3">
      <c r="A411" s="109"/>
      <c r="B411" s="110"/>
      <c r="C411" s="110"/>
      <c r="D411" s="111" t="s">
        <v>451</v>
      </c>
      <c r="E411" s="110"/>
      <c r="F411" s="112">
        <v>1</v>
      </c>
      <c r="G411" s="141"/>
      <c r="H411" s="142"/>
      <c r="I411" s="141"/>
      <c r="J411" s="174"/>
      <c r="K411" s="175"/>
      <c r="L411" s="176"/>
      <c r="M411" s="176"/>
      <c r="N411" s="176"/>
      <c r="O411" s="178" t="s">
        <v>2</v>
      </c>
      <c r="P411" s="177"/>
    </row>
    <row r="412" spans="1:16" outlineLevel="2">
      <c r="A412" s="104">
        <v>177</v>
      </c>
      <c r="B412" s="105" t="s">
        <v>1</v>
      </c>
      <c r="C412" s="106" t="s">
        <v>55</v>
      </c>
      <c r="D412" s="107" t="s">
        <v>905</v>
      </c>
      <c r="E412" s="105" t="s">
        <v>18</v>
      </c>
      <c r="F412" s="108">
        <v>1</v>
      </c>
      <c r="G412" s="138"/>
      <c r="H412" s="139">
        <f>F412*(1+G412/100)</f>
        <v>1</v>
      </c>
      <c r="I412" s="138"/>
      <c r="J412" s="170">
        <f>H412*I412</f>
        <v>0</v>
      </c>
      <c r="K412" s="171"/>
      <c r="L412" s="172"/>
      <c r="M412" s="171"/>
      <c r="N412" s="172">
        <f>H412*M412</f>
        <v>0</v>
      </c>
      <c r="O412" s="184" t="s">
        <v>1651</v>
      </c>
    </row>
    <row r="413" spans="1:16" s="143" customFormat="1" outlineLevel="3">
      <c r="A413" s="109"/>
      <c r="B413" s="110"/>
      <c r="C413" s="110"/>
      <c r="D413" s="111" t="s">
        <v>451</v>
      </c>
      <c r="E413" s="110"/>
      <c r="F413" s="112">
        <v>1</v>
      </c>
      <c r="G413" s="141"/>
      <c r="H413" s="142"/>
      <c r="I413" s="141"/>
      <c r="J413" s="174"/>
      <c r="K413" s="175"/>
      <c r="L413" s="176"/>
      <c r="M413" s="176"/>
      <c r="N413" s="176"/>
      <c r="O413" s="178" t="s">
        <v>2</v>
      </c>
      <c r="P413" s="177"/>
    </row>
    <row r="414" spans="1:16" ht="33.75" outlineLevel="2">
      <c r="A414" s="104">
        <v>178</v>
      </c>
      <c r="B414" s="105" t="s">
        <v>8</v>
      </c>
      <c r="C414" s="106" t="s">
        <v>423</v>
      </c>
      <c r="D414" s="107" t="s">
        <v>1412</v>
      </c>
      <c r="E414" s="105" t="s">
        <v>17</v>
      </c>
      <c r="F414" s="108">
        <v>1</v>
      </c>
      <c r="G414" s="138">
        <v>0</v>
      </c>
      <c r="H414" s="139">
        <f>F414*(1+G414/100)</f>
        <v>1</v>
      </c>
      <c r="I414" s="138"/>
      <c r="J414" s="170">
        <f>H414*I414</f>
        <v>0</v>
      </c>
      <c r="K414" s="171"/>
      <c r="L414" s="172"/>
      <c r="M414" s="171"/>
      <c r="N414" s="172">
        <f>H414*M414</f>
        <v>0</v>
      </c>
      <c r="O414" s="170" t="s">
        <v>3818</v>
      </c>
    </row>
    <row r="415" spans="1:16" ht="22.5" outlineLevel="2">
      <c r="A415" s="104">
        <v>179</v>
      </c>
      <c r="B415" s="105" t="s">
        <v>8</v>
      </c>
      <c r="C415" s="106" t="s">
        <v>425</v>
      </c>
      <c r="D415" s="107" t="s">
        <v>1302</v>
      </c>
      <c r="E415" s="105" t="s">
        <v>17</v>
      </c>
      <c r="F415" s="108">
        <v>2</v>
      </c>
      <c r="G415" s="138"/>
      <c r="H415" s="139">
        <f>F415*(1+G415/100)</f>
        <v>2</v>
      </c>
      <c r="I415" s="138"/>
      <c r="J415" s="170">
        <f>H415*I415</f>
        <v>0</v>
      </c>
      <c r="K415" s="171"/>
      <c r="L415" s="172"/>
      <c r="M415" s="171"/>
      <c r="N415" s="172">
        <f>H415*M415</f>
        <v>0</v>
      </c>
      <c r="O415" s="184" t="s">
        <v>1651</v>
      </c>
    </row>
    <row r="416" spans="1:16" s="143" customFormat="1" outlineLevel="3">
      <c r="A416" s="109"/>
      <c r="B416" s="110"/>
      <c r="C416" s="110"/>
      <c r="D416" s="111" t="s">
        <v>523</v>
      </c>
      <c r="E416" s="110"/>
      <c r="F416" s="112">
        <v>2</v>
      </c>
      <c r="G416" s="141"/>
      <c r="H416" s="142"/>
      <c r="I416" s="141"/>
      <c r="J416" s="174"/>
      <c r="K416" s="175"/>
      <c r="L416" s="176"/>
      <c r="M416" s="176"/>
      <c r="N416" s="176"/>
      <c r="O416" s="178" t="s">
        <v>2</v>
      </c>
      <c r="P416" s="177"/>
    </row>
    <row r="417" spans="1:16" outlineLevel="2">
      <c r="A417" s="104">
        <v>180</v>
      </c>
      <c r="B417" s="105" t="s">
        <v>8</v>
      </c>
      <c r="C417" s="106" t="s">
        <v>336</v>
      </c>
      <c r="D417" s="107" t="s">
        <v>1084</v>
      </c>
      <c r="E417" s="105" t="s">
        <v>0</v>
      </c>
      <c r="F417" s="108">
        <v>1.08</v>
      </c>
      <c r="G417" s="138">
        <v>0</v>
      </c>
      <c r="H417" s="139">
        <f>F417*(1+G417/100)</f>
        <v>1.08</v>
      </c>
      <c r="I417" s="138">
        <f>SUM(J326:J415)/100</f>
        <v>0</v>
      </c>
      <c r="J417" s="170">
        <f>H417*I417</f>
        <v>0</v>
      </c>
      <c r="K417" s="171"/>
      <c r="L417" s="172"/>
      <c r="M417" s="171"/>
      <c r="N417" s="172">
        <f>H417*M417</f>
        <v>0</v>
      </c>
      <c r="O417" s="170" t="s">
        <v>3818</v>
      </c>
    </row>
    <row r="418" spans="1:16" s="146" customFormat="1" ht="12.75" customHeight="1" outlineLevel="2">
      <c r="A418" s="113"/>
      <c r="B418" s="114"/>
      <c r="C418" s="114"/>
      <c r="D418" s="115"/>
      <c r="E418" s="114"/>
      <c r="F418" s="116"/>
      <c r="G418" s="144"/>
      <c r="H418" s="145"/>
      <c r="I418" s="144"/>
      <c r="J418" s="179"/>
      <c r="K418" s="180"/>
      <c r="L418" s="181"/>
      <c r="M418" s="181"/>
      <c r="N418" s="181"/>
      <c r="O418" s="182" t="s">
        <v>2</v>
      </c>
      <c r="P418" s="183"/>
    </row>
    <row r="419" spans="1:16" s="137" customFormat="1" ht="16.5" customHeight="1" outlineLevel="1">
      <c r="A419" s="100"/>
      <c r="B419" s="101"/>
      <c r="C419" s="102"/>
      <c r="D419" s="102" t="s">
        <v>657</v>
      </c>
      <c r="E419" s="101"/>
      <c r="F419" s="103"/>
      <c r="G419" s="135"/>
      <c r="H419" s="136"/>
      <c r="I419" s="135"/>
      <c r="J419" s="165">
        <f>SUBTOTAL(9,J420:J437)</f>
        <v>0</v>
      </c>
      <c r="K419" s="166"/>
      <c r="L419" s="167"/>
      <c r="M419" s="168"/>
      <c r="N419" s="167">
        <f>SUBTOTAL(9,N420:N437)</f>
        <v>0</v>
      </c>
      <c r="O419" s="163" t="s">
        <v>2</v>
      </c>
      <c r="P419" s="169"/>
    </row>
    <row r="420" spans="1:16" outlineLevel="2">
      <c r="A420" s="104">
        <v>181</v>
      </c>
      <c r="B420" s="105" t="s">
        <v>8</v>
      </c>
      <c r="C420" s="106" t="s">
        <v>244</v>
      </c>
      <c r="D420" s="107" t="s">
        <v>1022</v>
      </c>
      <c r="E420" s="105" t="s">
        <v>10</v>
      </c>
      <c r="F420" s="108">
        <v>26</v>
      </c>
      <c r="G420" s="138">
        <v>0</v>
      </c>
      <c r="H420" s="139">
        <f>F420*(1+G420/100)</f>
        <v>26</v>
      </c>
      <c r="I420" s="138"/>
      <c r="J420" s="170">
        <f>H420*I420</f>
        <v>0</v>
      </c>
      <c r="K420" s="171"/>
      <c r="L420" s="172"/>
      <c r="M420" s="171"/>
      <c r="N420" s="172">
        <f>H420*M420</f>
        <v>0</v>
      </c>
      <c r="O420" s="170" t="s">
        <v>3818</v>
      </c>
    </row>
    <row r="421" spans="1:16" s="143" customFormat="1" outlineLevel="3">
      <c r="A421" s="109"/>
      <c r="B421" s="110"/>
      <c r="C421" s="110"/>
      <c r="D421" s="111" t="s">
        <v>593</v>
      </c>
      <c r="E421" s="110"/>
      <c r="F421" s="112">
        <v>26</v>
      </c>
      <c r="G421" s="141"/>
      <c r="H421" s="142"/>
      <c r="I421" s="141"/>
      <c r="J421" s="174"/>
      <c r="K421" s="175"/>
      <c r="L421" s="176"/>
      <c r="M421" s="176"/>
      <c r="N421" s="176"/>
      <c r="O421" s="170" t="s">
        <v>3818</v>
      </c>
      <c r="P421" s="177"/>
    </row>
    <row r="422" spans="1:16" outlineLevel="2">
      <c r="A422" s="104">
        <v>182</v>
      </c>
      <c r="B422" s="105" t="s">
        <v>8</v>
      </c>
      <c r="C422" s="106" t="s">
        <v>240</v>
      </c>
      <c r="D422" s="107" t="s">
        <v>698</v>
      </c>
      <c r="E422" s="105" t="s">
        <v>10</v>
      </c>
      <c r="F422" s="108">
        <v>112.6</v>
      </c>
      <c r="G422" s="138"/>
      <c r="H422" s="139">
        <f>F422*(1+G422/100)</f>
        <v>112.6</v>
      </c>
      <c r="I422" s="138"/>
      <c r="J422" s="170">
        <f>H422*I422</f>
        <v>0</v>
      </c>
      <c r="K422" s="171"/>
      <c r="L422" s="172"/>
      <c r="M422" s="171"/>
      <c r="N422" s="172">
        <f>H422*M422</f>
        <v>0</v>
      </c>
      <c r="O422" s="170" t="s">
        <v>3818</v>
      </c>
    </row>
    <row r="423" spans="1:16" s="143" customFormat="1" ht="22.5" outlineLevel="3">
      <c r="A423" s="109"/>
      <c r="B423" s="110"/>
      <c r="C423" s="110"/>
      <c r="D423" s="111" t="s">
        <v>760</v>
      </c>
      <c r="E423" s="110"/>
      <c r="F423" s="112">
        <v>86.6</v>
      </c>
      <c r="G423" s="141"/>
      <c r="H423" s="142"/>
      <c r="I423" s="141"/>
      <c r="J423" s="174"/>
      <c r="K423" s="175"/>
      <c r="L423" s="176"/>
      <c r="M423" s="176"/>
      <c r="N423" s="176"/>
      <c r="O423" s="170" t="s">
        <v>3818</v>
      </c>
      <c r="P423" s="177"/>
    </row>
    <row r="424" spans="1:16" s="143" customFormat="1" outlineLevel="3">
      <c r="A424" s="109"/>
      <c r="B424" s="110"/>
      <c r="C424" s="110"/>
      <c r="D424" s="111" t="s">
        <v>593</v>
      </c>
      <c r="E424" s="110"/>
      <c r="F424" s="112">
        <v>26</v>
      </c>
      <c r="G424" s="141"/>
      <c r="H424" s="142"/>
      <c r="I424" s="141"/>
      <c r="J424" s="174"/>
      <c r="K424" s="175"/>
      <c r="L424" s="176"/>
      <c r="M424" s="176"/>
      <c r="N424" s="176"/>
      <c r="O424" s="170" t="s">
        <v>3818</v>
      </c>
      <c r="P424" s="177"/>
    </row>
    <row r="425" spans="1:16" outlineLevel="2">
      <c r="A425" s="104">
        <v>183</v>
      </c>
      <c r="B425" s="105" t="s">
        <v>8</v>
      </c>
      <c r="C425" s="106" t="s">
        <v>241</v>
      </c>
      <c r="D425" s="107" t="s">
        <v>1003</v>
      </c>
      <c r="E425" s="105" t="s">
        <v>3</v>
      </c>
      <c r="F425" s="108">
        <v>30.2</v>
      </c>
      <c r="G425" s="138">
        <v>0</v>
      </c>
      <c r="H425" s="139">
        <f>F425*(1+G425/100)</f>
        <v>30.2</v>
      </c>
      <c r="I425" s="138"/>
      <c r="J425" s="170">
        <f>H425*I425</f>
        <v>0</v>
      </c>
      <c r="K425" s="171"/>
      <c r="L425" s="172"/>
      <c r="M425" s="171"/>
      <c r="N425" s="172">
        <f>H425*M425</f>
        <v>0</v>
      </c>
      <c r="O425" s="170" t="s">
        <v>3818</v>
      </c>
    </row>
    <row r="426" spans="1:16" s="143" customFormat="1" outlineLevel="3">
      <c r="A426" s="109"/>
      <c r="B426" s="110"/>
      <c r="C426" s="110"/>
      <c r="D426" s="111" t="s">
        <v>652</v>
      </c>
      <c r="E426" s="110"/>
      <c r="F426" s="112">
        <v>30.2</v>
      </c>
      <c r="G426" s="141"/>
      <c r="H426" s="142"/>
      <c r="I426" s="141"/>
      <c r="J426" s="174"/>
      <c r="K426" s="175"/>
      <c r="L426" s="176"/>
      <c r="M426" s="176"/>
      <c r="N426" s="176"/>
      <c r="O426" s="170" t="s">
        <v>3818</v>
      </c>
      <c r="P426" s="177"/>
    </row>
    <row r="427" spans="1:16" outlineLevel="2">
      <c r="A427" s="104">
        <v>184</v>
      </c>
      <c r="B427" s="105" t="s">
        <v>8</v>
      </c>
      <c r="C427" s="106" t="s">
        <v>242</v>
      </c>
      <c r="D427" s="107" t="s">
        <v>1146</v>
      </c>
      <c r="E427" s="105" t="s">
        <v>10</v>
      </c>
      <c r="F427" s="108">
        <v>112.6</v>
      </c>
      <c r="G427" s="138"/>
      <c r="H427" s="139">
        <f>F427*(1+G427/100)</f>
        <v>112.6</v>
      </c>
      <c r="I427" s="138"/>
      <c r="J427" s="170">
        <f>H427*I427</f>
        <v>0</v>
      </c>
      <c r="K427" s="171"/>
      <c r="L427" s="172"/>
      <c r="M427" s="171"/>
      <c r="N427" s="172">
        <f>H427*M427</f>
        <v>0</v>
      </c>
      <c r="O427" s="170" t="s">
        <v>3818</v>
      </c>
    </row>
    <row r="428" spans="1:16" s="143" customFormat="1" ht="22.5" outlineLevel="3">
      <c r="A428" s="109"/>
      <c r="B428" s="110"/>
      <c r="C428" s="110"/>
      <c r="D428" s="111" t="s">
        <v>760</v>
      </c>
      <c r="E428" s="110"/>
      <c r="F428" s="112">
        <v>86.6</v>
      </c>
      <c r="G428" s="141"/>
      <c r="H428" s="142"/>
      <c r="I428" s="141"/>
      <c r="J428" s="174"/>
      <c r="K428" s="175"/>
      <c r="L428" s="176"/>
      <c r="M428" s="176"/>
      <c r="N428" s="176"/>
      <c r="O428" s="178" t="s">
        <v>2</v>
      </c>
      <c r="P428" s="177"/>
    </row>
    <row r="429" spans="1:16" s="143" customFormat="1" outlineLevel="3">
      <c r="A429" s="109"/>
      <c r="B429" s="110"/>
      <c r="C429" s="110"/>
      <c r="D429" s="111" t="s">
        <v>593</v>
      </c>
      <c r="E429" s="110"/>
      <c r="F429" s="112">
        <v>26</v>
      </c>
      <c r="G429" s="141"/>
      <c r="H429" s="142"/>
      <c r="I429" s="141"/>
      <c r="J429" s="174"/>
      <c r="K429" s="175"/>
      <c r="L429" s="176"/>
      <c r="M429" s="176"/>
      <c r="N429" s="176"/>
      <c r="O429" s="178" t="s">
        <v>2</v>
      </c>
      <c r="P429" s="177"/>
    </row>
    <row r="430" spans="1:16" outlineLevel="2">
      <c r="A430" s="104">
        <v>185</v>
      </c>
      <c r="B430" s="105" t="s">
        <v>1</v>
      </c>
      <c r="C430" s="106" t="s">
        <v>471</v>
      </c>
      <c r="D430" s="107" t="s">
        <v>735</v>
      </c>
      <c r="E430" s="105" t="s">
        <v>10</v>
      </c>
      <c r="F430" s="108">
        <v>120.24480000000001</v>
      </c>
      <c r="G430" s="138"/>
      <c r="H430" s="139">
        <f>F430*(1+G430/100)</f>
        <v>120.24480000000001</v>
      </c>
      <c r="I430" s="138"/>
      <c r="J430" s="170">
        <f>H430*I430</f>
        <v>0</v>
      </c>
      <c r="K430" s="171"/>
      <c r="L430" s="172"/>
      <c r="M430" s="171"/>
      <c r="N430" s="172">
        <f>H430*M430</f>
        <v>0</v>
      </c>
      <c r="O430" s="184" t="s">
        <v>1651</v>
      </c>
    </row>
    <row r="431" spans="1:16" s="143" customFormat="1" ht="22.5" outlineLevel="3">
      <c r="A431" s="109"/>
      <c r="B431" s="110"/>
      <c r="C431" s="110"/>
      <c r="D431" s="111" t="s">
        <v>790</v>
      </c>
      <c r="E431" s="110"/>
      <c r="F431" s="112">
        <v>90.064000000000007</v>
      </c>
      <c r="G431" s="141"/>
      <c r="H431" s="142"/>
      <c r="I431" s="141"/>
      <c r="J431" s="174"/>
      <c r="K431" s="175"/>
      <c r="L431" s="176"/>
      <c r="M431" s="176"/>
      <c r="N431" s="176"/>
      <c r="O431" s="178" t="s">
        <v>2</v>
      </c>
      <c r="P431" s="177"/>
    </row>
    <row r="432" spans="1:16" s="143" customFormat="1" outlineLevel="3">
      <c r="A432" s="109"/>
      <c r="B432" s="110"/>
      <c r="C432" s="110"/>
      <c r="D432" s="111" t="s">
        <v>627</v>
      </c>
      <c r="E432" s="110"/>
      <c r="F432" s="112">
        <v>27.04</v>
      </c>
      <c r="G432" s="141"/>
      <c r="H432" s="142"/>
      <c r="I432" s="141"/>
      <c r="J432" s="174"/>
      <c r="K432" s="175"/>
      <c r="L432" s="176"/>
      <c r="M432" s="176"/>
      <c r="N432" s="176"/>
      <c r="O432" s="178" t="s">
        <v>2</v>
      </c>
      <c r="P432" s="177"/>
    </row>
    <row r="433" spans="1:16" s="143" customFormat="1" outlineLevel="3">
      <c r="A433" s="109"/>
      <c r="B433" s="110"/>
      <c r="C433" s="110"/>
      <c r="D433" s="111" t="s">
        <v>681</v>
      </c>
      <c r="E433" s="110"/>
      <c r="F433" s="112">
        <v>3.1408</v>
      </c>
      <c r="G433" s="141"/>
      <c r="H433" s="142"/>
      <c r="I433" s="141"/>
      <c r="J433" s="174"/>
      <c r="K433" s="175"/>
      <c r="L433" s="176"/>
      <c r="M433" s="176"/>
      <c r="N433" s="176"/>
      <c r="O433" s="178" t="s">
        <v>2</v>
      </c>
      <c r="P433" s="177"/>
    </row>
    <row r="434" spans="1:16" outlineLevel="2">
      <c r="A434" s="104">
        <v>186</v>
      </c>
      <c r="B434" s="105" t="s">
        <v>8</v>
      </c>
      <c r="C434" s="106" t="s">
        <v>243</v>
      </c>
      <c r="D434" s="107" t="s">
        <v>892</v>
      </c>
      <c r="E434" s="105" t="s">
        <v>18</v>
      </c>
      <c r="F434" s="108">
        <v>100.99966666666667</v>
      </c>
      <c r="G434" s="138">
        <v>0</v>
      </c>
      <c r="H434" s="139">
        <f>F434*(1+G434/100)</f>
        <v>100.99966666666667</v>
      </c>
      <c r="I434" s="138"/>
      <c r="J434" s="170">
        <f>H434*I434</f>
        <v>0</v>
      </c>
      <c r="K434" s="171"/>
      <c r="L434" s="172"/>
      <c r="M434" s="171"/>
      <c r="N434" s="172">
        <f>H434*M434</f>
        <v>0</v>
      </c>
      <c r="O434" s="170" t="s">
        <v>3818</v>
      </c>
    </row>
    <row r="435" spans="1:16" s="143" customFormat="1" outlineLevel="3">
      <c r="A435" s="109"/>
      <c r="B435" s="110"/>
      <c r="C435" s="110"/>
      <c r="D435" s="111" t="s">
        <v>692</v>
      </c>
      <c r="E435" s="110"/>
      <c r="F435" s="112">
        <v>100.99966666666667</v>
      </c>
      <c r="G435" s="141"/>
      <c r="H435" s="142"/>
      <c r="I435" s="141"/>
      <c r="J435" s="174"/>
      <c r="K435" s="175"/>
      <c r="L435" s="176"/>
      <c r="M435" s="176"/>
      <c r="N435" s="176"/>
      <c r="O435" s="170" t="s">
        <v>3818</v>
      </c>
      <c r="P435" s="177"/>
    </row>
    <row r="436" spans="1:16" outlineLevel="2">
      <c r="A436" s="104">
        <v>187</v>
      </c>
      <c r="B436" s="105" t="s">
        <v>8</v>
      </c>
      <c r="C436" s="106" t="s">
        <v>338</v>
      </c>
      <c r="D436" s="107" t="s">
        <v>1038</v>
      </c>
      <c r="E436" s="105" t="s">
        <v>0</v>
      </c>
      <c r="F436" s="108">
        <v>6.58</v>
      </c>
      <c r="G436" s="138"/>
      <c r="H436" s="139">
        <f>F436*(1+G436/100)</f>
        <v>6.58</v>
      </c>
      <c r="I436" s="138">
        <f>SUM(J420:J434)/100</f>
        <v>0</v>
      </c>
      <c r="J436" s="170">
        <f>H436*I436</f>
        <v>0</v>
      </c>
      <c r="K436" s="171"/>
      <c r="L436" s="172"/>
      <c r="M436" s="171"/>
      <c r="N436" s="172">
        <f>H436*M436</f>
        <v>0</v>
      </c>
      <c r="O436" s="170" t="s">
        <v>3818</v>
      </c>
    </row>
    <row r="437" spans="1:16" s="146" customFormat="1" ht="12.75" customHeight="1" outlineLevel="2">
      <c r="A437" s="113"/>
      <c r="B437" s="114"/>
      <c r="C437" s="114"/>
      <c r="D437" s="115"/>
      <c r="E437" s="114"/>
      <c r="F437" s="116"/>
      <c r="G437" s="144"/>
      <c r="H437" s="145"/>
      <c r="I437" s="144"/>
      <c r="J437" s="179"/>
      <c r="K437" s="180"/>
      <c r="L437" s="181"/>
      <c r="M437" s="181"/>
      <c r="N437" s="181"/>
      <c r="O437" s="182" t="s">
        <v>2</v>
      </c>
      <c r="P437" s="183"/>
    </row>
    <row r="438" spans="1:16" s="137" customFormat="1" ht="16.5" customHeight="1" outlineLevel="1">
      <c r="A438" s="100"/>
      <c r="B438" s="101"/>
      <c r="C438" s="102"/>
      <c r="D438" s="102" t="s">
        <v>641</v>
      </c>
      <c r="E438" s="101"/>
      <c r="F438" s="103"/>
      <c r="G438" s="135"/>
      <c r="H438" s="136"/>
      <c r="I438" s="135"/>
      <c r="J438" s="165">
        <f>SUBTOTAL(9,J439:J446)</f>
        <v>0</v>
      </c>
      <c r="K438" s="166"/>
      <c r="L438" s="167"/>
      <c r="M438" s="168"/>
      <c r="N438" s="167">
        <f>SUBTOTAL(9,N439:N446)</f>
        <v>5.5599500000000006</v>
      </c>
      <c r="O438" s="163" t="s">
        <v>2</v>
      </c>
      <c r="P438" s="169"/>
    </row>
    <row r="439" spans="1:16" outlineLevel="2">
      <c r="A439" s="104">
        <v>188</v>
      </c>
      <c r="B439" s="105" t="s">
        <v>8</v>
      </c>
      <c r="C439" s="106" t="s">
        <v>245</v>
      </c>
      <c r="D439" s="107" t="s">
        <v>915</v>
      </c>
      <c r="E439" s="105" t="s">
        <v>10</v>
      </c>
      <c r="F439" s="108">
        <v>205.5</v>
      </c>
      <c r="G439" s="138">
        <v>0</v>
      </c>
      <c r="H439" s="139">
        <f>F439*(1+G439/100)</f>
        <v>205.5</v>
      </c>
      <c r="I439" s="138"/>
      <c r="J439" s="170">
        <f>H439*I439</f>
        <v>0</v>
      </c>
      <c r="K439" s="171"/>
      <c r="L439" s="172"/>
      <c r="M439" s="171">
        <v>2.5000000000000001E-2</v>
      </c>
      <c r="N439" s="172">
        <f>H439*M439</f>
        <v>5.1375000000000002</v>
      </c>
      <c r="O439" s="170" t="s">
        <v>3818</v>
      </c>
    </row>
    <row r="440" spans="1:16" s="143" customFormat="1" ht="22.5" outlineLevel="3">
      <c r="A440" s="109"/>
      <c r="B440" s="110"/>
      <c r="C440" s="110"/>
      <c r="D440" s="111" t="s">
        <v>1122</v>
      </c>
      <c r="E440" s="110"/>
      <c r="F440" s="112">
        <v>205.5</v>
      </c>
      <c r="G440" s="141"/>
      <c r="H440" s="142"/>
      <c r="I440" s="141"/>
      <c r="J440" s="174"/>
      <c r="K440" s="175"/>
      <c r="L440" s="176"/>
      <c r="M440" s="176"/>
      <c r="N440" s="176"/>
      <c r="O440" s="170" t="s">
        <v>3818</v>
      </c>
      <c r="P440" s="177"/>
    </row>
    <row r="441" spans="1:16" outlineLevel="2">
      <c r="A441" s="104">
        <v>189</v>
      </c>
      <c r="B441" s="105" t="s">
        <v>8</v>
      </c>
      <c r="C441" s="106" t="s">
        <v>254</v>
      </c>
      <c r="D441" s="107" t="s">
        <v>746</v>
      </c>
      <c r="E441" s="105" t="s">
        <v>10</v>
      </c>
      <c r="F441" s="108">
        <v>187.2</v>
      </c>
      <c r="G441" s="138">
        <v>0</v>
      </c>
      <c r="H441" s="139">
        <f>F441*(1+G441/100)</f>
        <v>187.2</v>
      </c>
      <c r="I441" s="138"/>
      <c r="J441" s="170">
        <f>H441*I441</f>
        <v>0</v>
      </c>
      <c r="K441" s="171"/>
      <c r="L441" s="172"/>
      <c r="M441" s="171"/>
      <c r="N441" s="172">
        <f>H441*M441</f>
        <v>0</v>
      </c>
      <c r="O441" s="170" t="s">
        <v>3818</v>
      </c>
    </row>
    <row r="442" spans="1:16" s="143" customFormat="1" ht="22.5" outlineLevel="3">
      <c r="A442" s="109"/>
      <c r="B442" s="110"/>
      <c r="C442" s="110"/>
      <c r="D442" s="111" t="s">
        <v>1045</v>
      </c>
      <c r="E442" s="110"/>
      <c r="F442" s="112">
        <v>187.2</v>
      </c>
      <c r="G442" s="141"/>
      <c r="H442" s="142"/>
      <c r="I442" s="141"/>
      <c r="J442" s="174"/>
      <c r="K442" s="175"/>
      <c r="L442" s="176"/>
      <c r="M442" s="176"/>
      <c r="N442" s="176"/>
      <c r="O442" s="170" t="s">
        <v>3818</v>
      </c>
      <c r="P442" s="177"/>
    </row>
    <row r="443" spans="1:16" ht="22.5" outlineLevel="2">
      <c r="A443" s="104">
        <v>190</v>
      </c>
      <c r="B443" s="105" t="s">
        <v>8</v>
      </c>
      <c r="C443" s="106" t="s">
        <v>246</v>
      </c>
      <c r="D443" s="107" t="s">
        <v>1173</v>
      </c>
      <c r="E443" s="105" t="s">
        <v>10</v>
      </c>
      <c r="F443" s="108">
        <v>59.5</v>
      </c>
      <c r="G443" s="138">
        <v>0</v>
      </c>
      <c r="H443" s="139">
        <f>F443*(1+G443/100)</f>
        <v>59.5</v>
      </c>
      <c r="I443" s="138"/>
      <c r="J443" s="170">
        <f>H443*I443</f>
        <v>0</v>
      </c>
      <c r="K443" s="171"/>
      <c r="L443" s="172"/>
      <c r="M443" s="171">
        <v>7.1000000000000004E-3</v>
      </c>
      <c r="N443" s="172">
        <f>H443*M443</f>
        <v>0.42245000000000005</v>
      </c>
      <c r="O443" s="170" t="s">
        <v>3818</v>
      </c>
    </row>
    <row r="444" spans="1:16" s="143" customFormat="1" ht="22.5" outlineLevel="3">
      <c r="A444" s="109"/>
      <c r="B444" s="110"/>
      <c r="C444" s="110"/>
      <c r="D444" s="111" t="s">
        <v>1316</v>
      </c>
      <c r="E444" s="110"/>
      <c r="F444" s="112">
        <v>59.5</v>
      </c>
      <c r="G444" s="141"/>
      <c r="H444" s="142"/>
      <c r="I444" s="141"/>
      <c r="J444" s="174"/>
      <c r="K444" s="175"/>
      <c r="L444" s="176"/>
      <c r="M444" s="176"/>
      <c r="N444" s="176"/>
      <c r="O444" s="170" t="s">
        <v>3818</v>
      </c>
      <c r="P444" s="177"/>
    </row>
    <row r="445" spans="1:16" outlineLevel="2">
      <c r="A445" s="104">
        <v>191</v>
      </c>
      <c r="B445" s="105" t="s">
        <v>8</v>
      </c>
      <c r="C445" s="106" t="s">
        <v>339</v>
      </c>
      <c r="D445" s="107" t="s">
        <v>1014</v>
      </c>
      <c r="E445" s="105" t="s">
        <v>0</v>
      </c>
      <c r="F445" s="108">
        <v>1.2</v>
      </c>
      <c r="G445" s="138">
        <v>0</v>
      </c>
      <c r="H445" s="139">
        <f>F445*(1+G445/100)</f>
        <v>1.2</v>
      </c>
      <c r="I445" s="138">
        <f>SUM(J439:J443)/100</f>
        <v>0</v>
      </c>
      <c r="J445" s="170">
        <f>H445*I445</f>
        <v>0</v>
      </c>
      <c r="K445" s="171"/>
      <c r="L445" s="172"/>
      <c r="M445" s="171"/>
      <c r="N445" s="172">
        <f>H445*M445</f>
        <v>0</v>
      </c>
      <c r="O445" s="170" t="s">
        <v>3818</v>
      </c>
    </row>
    <row r="446" spans="1:16" s="146" customFormat="1" ht="12.75" customHeight="1" outlineLevel="2">
      <c r="A446" s="113"/>
      <c r="B446" s="114"/>
      <c r="C446" s="114"/>
      <c r="D446" s="115"/>
      <c r="E446" s="114"/>
      <c r="F446" s="116"/>
      <c r="G446" s="144"/>
      <c r="H446" s="145"/>
      <c r="I446" s="144"/>
      <c r="J446" s="179"/>
      <c r="K446" s="180"/>
      <c r="L446" s="181"/>
      <c r="M446" s="181"/>
      <c r="N446" s="181"/>
      <c r="O446" s="182" t="s">
        <v>2</v>
      </c>
      <c r="P446" s="183"/>
    </row>
    <row r="447" spans="1:16" s="137" customFormat="1" ht="16.5" customHeight="1" outlineLevel="1">
      <c r="A447" s="100"/>
      <c r="B447" s="101"/>
      <c r="C447" s="102"/>
      <c r="D447" s="102" t="s">
        <v>546</v>
      </c>
      <c r="E447" s="101"/>
      <c r="F447" s="103"/>
      <c r="G447" s="135"/>
      <c r="H447" s="136"/>
      <c r="I447" s="135"/>
      <c r="J447" s="165">
        <f>SUBTOTAL(9,J448:J484)</f>
        <v>0</v>
      </c>
      <c r="K447" s="166"/>
      <c r="L447" s="167"/>
      <c r="M447" s="168"/>
      <c r="N447" s="167">
        <f>SUBTOTAL(9,N448:N484)</f>
        <v>0.88424999999999998</v>
      </c>
      <c r="O447" s="163" t="s">
        <v>2</v>
      </c>
      <c r="P447" s="169"/>
    </row>
    <row r="448" spans="1:16" outlineLevel="2">
      <c r="A448" s="104">
        <v>192</v>
      </c>
      <c r="B448" s="105" t="s">
        <v>8</v>
      </c>
      <c r="C448" s="106" t="s">
        <v>248</v>
      </c>
      <c r="D448" s="107" t="s">
        <v>932</v>
      </c>
      <c r="E448" s="105" t="s">
        <v>10</v>
      </c>
      <c r="F448" s="108">
        <v>330.7</v>
      </c>
      <c r="G448" s="138">
        <v>0</v>
      </c>
      <c r="H448" s="139">
        <f>F448*(1+G448/100)</f>
        <v>330.7</v>
      </c>
      <c r="I448" s="138"/>
      <c r="J448" s="170">
        <f>H448*I448</f>
        <v>0</v>
      </c>
      <c r="K448" s="171"/>
      <c r="L448" s="172"/>
      <c r="M448" s="171">
        <v>2.5000000000000001E-3</v>
      </c>
      <c r="N448" s="172">
        <f>H448*M448</f>
        <v>0.82674999999999998</v>
      </c>
      <c r="O448" s="170" t="s">
        <v>3818</v>
      </c>
    </row>
    <row r="449" spans="1:16" s="143" customFormat="1" ht="22.5" outlineLevel="3">
      <c r="A449" s="109"/>
      <c r="B449" s="110"/>
      <c r="C449" s="110"/>
      <c r="D449" s="111" t="s">
        <v>1142</v>
      </c>
      <c r="E449" s="110"/>
      <c r="F449" s="112">
        <v>330.7</v>
      </c>
      <c r="G449" s="141"/>
      <c r="H449" s="142"/>
      <c r="I449" s="141"/>
      <c r="J449" s="174"/>
      <c r="K449" s="175"/>
      <c r="L449" s="176"/>
      <c r="M449" s="176"/>
      <c r="N449" s="176"/>
      <c r="O449" s="170" t="s">
        <v>3818</v>
      </c>
      <c r="P449" s="177"/>
    </row>
    <row r="450" spans="1:16" outlineLevel="2">
      <c r="A450" s="104">
        <v>193</v>
      </c>
      <c r="B450" s="105" t="s">
        <v>8</v>
      </c>
      <c r="C450" s="106" t="s">
        <v>250</v>
      </c>
      <c r="D450" s="107" t="s">
        <v>1059</v>
      </c>
      <c r="E450" s="105" t="s">
        <v>3</v>
      </c>
      <c r="F450" s="108">
        <v>25</v>
      </c>
      <c r="G450" s="138">
        <v>0</v>
      </c>
      <c r="H450" s="139">
        <f>F450*(1+G450/100)</f>
        <v>25</v>
      </c>
      <c r="I450" s="138"/>
      <c r="J450" s="170">
        <f>H450*I450</f>
        <v>0</v>
      </c>
      <c r="K450" s="171"/>
      <c r="L450" s="172"/>
      <c r="M450" s="171">
        <v>2.3E-3</v>
      </c>
      <c r="N450" s="172">
        <f>H450*M450</f>
        <v>5.7499999999999996E-2</v>
      </c>
      <c r="O450" s="170" t="s">
        <v>3818</v>
      </c>
    </row>
    <row r="451" spans="1:16" s="143" customFormat="1" outlineLevel="3">
      <c r="A451" s="109"/>
      <c r="B451" s="110"/>
      <c r="C451" s="110"/>
      <c r="D451" s="111" t="s">
        <v>838</v>
      </c>
      <c r="E451" s="110"/>
      <c r="F451" s="112">
        <v>25</v>
      </c>
      <c r="G451" s="141"/>
      <c r="H451" s="142"/>
      <c r="I451" s="141"/>
      <c r="J451" s="174"/>
      <c r="K451" s="175"/>
      <c r="L451" s="176"/>
      <c r="M451" s="176"/>
      <c r="N451" s="176"/>
      <c r="O451" s="170" t="s">
        <v>3818</v>
      </c>
      <c r="P451" s="177"/>
    </row>
    <row r="452" spans="1:16" outlineLevel="2">
      <c r="A452" s="104">
        <v>194</v>
      </c>
      <c r="B452" s="105" t="s">
        <v>8</v>
      </c>
      <c r="C452" s="106" t="s">
        <v>254</v>
      </c>
      <c r="D452" s="107" t="s">
        <v>746</v>
      </c>
      <c r="E452" s="105" t="s">
        <v>10</v>
      </c>
      <c r="F452" s="108">
        <v>140.1</v>
      </c>
      <c r="G452" s="138">
        <v>0</v>
      </c>
      <c r="H452" s="139">
        <f>F452*(1+G452/100)</f>
        <v>140.1</v>
      </c>
      <c r="I452" s="138"/>
      <c r="J452" s="170">
        <f>H452*I452</f>
        <v>0</v>
      </c>
      <c r="K452" s="171"/>
      <c r="L452" s="172"/>
      <c r="M452" s="171"/>
      <c r="N452" s="172">
        <f>H452*M452</f>
        <v>0</v>
      </c>
      <c r="O452" s="170" t="s">
        <v>3818</v>
      </c>
    </row>
    <row r="453" spans="1:16" s="143" customFormat="1" ht="22.5" outlineLevel="3">
      <c r="A453" s="109"/>
      <c r="B453" s="110"/>
      <c r="C453" s="110"/>
      <c r="D453" s="111" t="s">
        <v>1092</v>
      </c>
      <c r="E453" s="110"/>
      <c r="F453" s="112">
        <v>140.1</v>
      </c>
      <c r="G453" s="141"/>
      <c r="H453" s="142"/>
      <c r="I453" s="141"/>
      <c r="J453" s="174"/>
      <c r="K453" s="175"/>
      <c r="L453" s="176"/>
      <c r="M453" s="176"/>
      <c r="N453" s="176"/>
      <c r="O453" s="170" t="s">
        <v>3818</v>
      </c>
      <c r="P453" s="177"/>
    </row>
    <row r="454" spans="1:16" outlineLevel="2">
      <c r="A454" s="104">
        <v>195</v>
      </c>
      <c r="B454" s="105" t="s">
        <v>8</v>
      </c>
      <c r="C454" s="106" t="s">
        <v>255</v>
      </c>
      <c r="D454" s="107" t="s">
        <v>874</v>
      </c>
      <c r="E454" s="105" t="s">
        <v>3</v>
      </c>
      <c r="F454" s="108">
        <v>25</v>
      </c>
      <c r="G454" s="138">
        <v>0</v>
      </c>
      <c r="H454" s="139">
        <f>F454*(1+G454/100)</f>
        <v>25</v>
      </c>
      <c r="I454" s="138"/>
      <c r="J454" s="170">
        <f>H454*I454</f>
        <v>0</v>
      </c>
      <c r="K454" s="171"/>
      <c r="L454" s="172"/>
      <c r="M454" s="171"/>
      <c r="N454" s="172">
        <f>H454*M454</f>
        <v>0</v>
      </c>
      <c r="O454" s="170" t="s">
        <v>3818</v>
      </c>
    </row>
    <row r="455" spans="1:16" s="143" customFormat="1" outlineLevel="3">
      <c r="A455" s="109"/>
      <c r="B455" s="110"/>
      <c r="C455" s="110"/>
      <c r="D455" s="111" t="s">
        <v>838</v>
      </c>
      <c r="E455" s="110"/>
      <c r="F455" s="112">
        <v>25</v>
      </c>
      <c r="G455" s="141"/>
      <c r="H455" s="142"/>
      <c r="I455" s="141"/>
      <c r="J455" s="174"/>
      <c r="K455" s="175"/>
      <c r="L455" s="176"/>
      <c r="M455" s="176"/>
      <c r="N455" s="176"/>
      <c r="O455" s="170" t="s">
        <v>3818</v>
      </c>
      <c r="P455" s="177"/>
    </row>
    <row r="456" spans="1:16" outlineLevel="2">
      <c r="A456" s="104">
        <v>196</v>
      </c>
      <c r="B456" s="105" t="s">
        <v>8</v>
      </c>
      <c r="C456" s="106" t="s">
        <v>253</v>
      </c>
      <c r="D456" s="107" t="s">
        <v>1021</v>
      </c>
      <c r="E456" s="105" t="s">
        <v>10</v>
      </c>
      <c r="F456" s="108">
        <v>426.1</v>
      </c>
      <c r="G456" s="138">
        <v>0</v>
      </c>
      <c r="H456" s="139">
        <f>F456*(1+G456/100)</f>
        <v>426.1</v>
      </c>
      <c r="I456" s="138"/>
      <c r="J456" s="170">
        <f>H456*I456</f>
        <v>0</v>
      </c>
      <c r="K456" s="171"/>
      <c r="L456" s="172"/>
      <c r="M456" s="171"/>
      <c r="N456" s="172">
        <f>H456*M456</f>
        <v>0</v>
      </c>
      <c r="O456" s="170" t="s">
        <v>3818</v>
      </c>
    </row>
    <row r="457" spans="1:16" s="143" customFormat="1" ht="22.5" outlineLevel="3">
      <c r="A457" s="109"/>
      <c r="B457" s="110"/>
      <c r="C457" s="110"/>
      <c r="D457" s="111" t="s">
        <v>753</v>
      </c>
      <c r="E457" s="110"/>
      <c r="F457" s="112">
        <v>166.1</v>
      </c>
      <c r="G457" s="141"/>
      <c r="H457" s="142"/>
      <c r="I457" s="141"/>
      <c r="J457" s="174"/>
      <c r="K457" s="175"/>
      <c r="L457" s="176"/>
      <c r="M457" s="176"/>
      <c r="N457" s="176"/>
      <c r="O457" s="170" t="s">
        <v>3818</v>
      </c>
      <c r="P457" s="177"/>
    </row>
    <row r="458" spans="1:16" s="143" customFormat="1" ht="33.75" outlineLevel="3">
      <c r="A458" s="109"/>
      <c r="B458" s="110"/>
      <c r="C458" s="110"/>
      <c r="D458" s="111" t="s">
        <v>819</v>
      </c>
      <c r="E458" s="110"/>
      <c r="F458" s="112">
        <v>245.5</v>
      </c>
      <c r="G458" s="141"/>
      <c r="H458" s="142"/>
      <c r="I458" s="141"/>
      <c r="J458" s="174"/>
      <c r="K458" s="175"/>
      <c r="L458" s="176"/>
      <c r="M458" s="176"/>
      <c r="N458" s="176"/>
      <c r="O458" s="170" t="s">
        <v>3818</v>
      </c>
      <c r="P458" s="177"/>
    </row>
    <row r="459" spans="1:16" s="143" customFormat="1" outlineLevel="3">
      <c r="A459" s="109"/>
      <c r="B459" s="110"/>
      <c r="C459" s="110"/>
      <c r="D459" s="111" t="s">
        <v>783</v>
      </c>
      <c r="E459" s="110"/>
      <c r="F459" s="112">
        <v>14.5</v>
      </c>
      <c r="G459" s="141"/>
      <c r="H459" s="142"/>
      <c r="I459" s="141"/>
      <c r="J459" s="174"/>
      <c r="K459" s="175"/>
      <c r="L459" s="176"/>
      <c r="M459" s="176"/>
      <c r="N459" s="176"/>
      <c r="O459" s="170" t="s">
        <v>3818</v>
      </c>
      <c r="P459" s="177"/>
    </row>
    <row r="460" spans="1:16" ht="22.5" outlineLevel="2">
      <c r="A460" s="104">
        <v>197</v>
      </c>
      <c r="B460" s="105" t="s">
        <v>8</v>
      </c>
      <c r="C460" s="106" t="s">
        <v>247</v>
      </c>
      <c r="D460" s="107" t="s">
        <v>1179</v>
      </c>
      <c r="E460" s="105" t="s">
        <v>10</v>
      </c>
      <c r="F460" s="108">
        <v>426.1</v>
      </c>
      <c r="G460" s="138"/>
      <c r="H460" s="139">
        <f>F460*(1+G460/100)</f>
        <v>426.1</v>
      </c>
      <c r="I460" s="138"/>
      <c r="J460" s="170">
        <f>H460*I460</f>
        <v>0</v>
      </c>
      <c r="K460" s="171"/>
      <c r="L460" s="172"/>
      <c r="M460" s="171"/>
      <c r="N460" s="172">
        <f>H460*M460</f>
        <v>0</v>
      </c>
      <c r="O460" s="170" t="s">
        <v>3818</v>
      </c>
    </row>
    <row r="461" spans="1:16" s="143" customFormat="1" ht="22.5" outlineLevel="3">
      <c r="A461" s="109"/>
      <c r="B461" s="110"/>
      <c r="C461" s="110"/>
      <c r="D461" s="111" t="s">
        <v>753</v>
      </c>
      <c r="E461" s="110"/>
      <c r="F461" s="112">
        <v>166.1</v>
      </c>
      <c r="G461" s="141"/>
      <c r="H461" s="142"/>
      <c r="I461" s="141"/>
      <c r="J461" s="174"/>
      <c r="K461" s="175"/>
      <c r="L461" s="176"/>
      <c r="M461" s="176"/>
      <c r="N461" s="176"/>
      <c r="O461" s="170" t="s">
        <v>3818</v>
      </c>
      <c r="P461" s="177"/>
    </row>
    <row r="462" spans="1:16" s="143" customFormat="1" ht="33.75" outlineLevel="3">
      <c r="A462" s="109"/>
      <c r="B462" s="110"/>
      <c r="C462" s="110"/>
      <c r="D462" s="111" t="s">
        <v>819</v>
      </c>
      <c r="E462" s="110"/>
      <c r="F462" s="112">
        <v>245.5</v>
      </c>
      <c r="G462" s="141"/>
      <c r="H462" s="142"/>
      <c r="I462" s="141"/>
      <c r="J462" s="174"/>
      <c r="K462" s="175"/>
      <c r="L462" s="176"/>
      <c r="M462" s="176"/>
      <c r="N462" s="176"/>
      <c r="O462" s="170" t="s">
        <v>3818</v>
      </c>
      <c r="P462" s="177"/>
    </row>
    <row r="463" spans="1:16" s="143" customFormat="1" outlineLevel="3">
      <c r="A463" s="109"/>
      <c r="B463" s="110"/>
      <c r="C463" s="110"/>
      <c r="D463" s="111" t="s">
        <v>783</v>
      </c>
      <c r="E463" s="110"/>
      <c r="F463" s="112">
        <v>14.5</v>
      </c>
      <c r="G463" s="141"/>
      <c r="H463" s="142"/>
      <c r="I463" s="141"/>
      <c r="J463" s="174"/>
      <c r="K463" s="175"/>
      <c r="L463" s="176"/>
      <c r="M463" s="176"/>
      <c r="N463" s="176"/>
      <c r="O463" s="170" t="s">
        <v>3818</v>
      </c>
      <c r="P463" s="177"/>
    </row>
    <row r="464" spans="1:16" outlineLevel="2">
      <c r="A464" s="104">
        <v>198</v>
      </c>
      <c r="B464" s="105" t="s">
        <v>8</v>
      </c>
      <c r="C464" s="106" t="s">
        <v>249</v>
      </c>
      <c r="D464" s="107" t="s">
        <v>909</v>
      </c>
      <c r="E464" s="105" t="s">
        <v>10</v>
      </c>
      <c r="F464" s="108">
        <v>426.1</v>
      </c>
      <c r="G464" s="138"/>
      <c r="H464" s="139">
        <f>F464*(1+G464/100)</f>
        <v>426.1</v>
      </c>
      <c r="I464" s="138"/>
      <c r="J464" s="170">
        <f>H464*I464</f>
        <v>0</v>
      </c>
      <c r="K464" s="171"/>
      <c r="L464" s="172"/>
      <c r="M464" s="171"/>
      <c r="N464" s="172">
        <f>H464*M464</f>
        <v>0</v>
      </c>
      <c r="O464" s="170" t="s">
        <v>3818</v>
      </c>
    </row>
    <row r="465" spans="1:16" s="143" customFormat="1" ht="22.5" outlineLevel="3">
      <c r="A465" s="109"/>
      <c r="B465" s="110"/>
      <c r="C465" s="110"/>
      <c r="D465" s="111" t="s">
        <v>753</v>
      </c>
      <c r="E465" s="110"/>
      <c r="F465" s="112">
        <v>166.1</v>
      </c>
      <c r="G465" s="141"/>
      <c r="H465" s="142"/>
      <c r="I465" s="141"/>
      <c r="J465" s="174"/>
      <c r="K465" s="175"/>
      <c r="L465" s="176"/>
      <c r="M465" s="176"/>
      <c r="N465" s="176"/>
      <c r="O465" s="170" t="s">
        <v>3818</v>
      </c>
      <c r="P465" s="177"/>
    </row>
    <row r="466" spans="1:16" s="143" customFormat="1" ht="33.75" outlineLevel="3">
      <c r="A466" s="109"/>
      <c r="B466" s="110"/>
      <c r="C466" s="110"/>
      <c r="D466" s="111" t="s">
        <v>819</v>
      </c>
      <c r="E466" s="110"/>
      <c r="F466" s="112">
        <v>245.5</v>
      </c>
      <c r="G466" s="141"/>
      <c r="H466" s="142"/>
      <c r="I466" s="141"/>
      <c r="J466" s="174"/>
      <c r="K466" s="175"/>
      <c r="L466" s="176"/>
      <c r="M466" s="176"/>
      <c r="N466" s="176"/>
      <c r="O466" s="170" t="s">
        <v>3818</v>
      </c>
      <c r="P466" s="177"/>
    </row>
    <row r="467" spans="1:16" s="143" customFormat="1" outlineLevel="3">
      <c r="A467" s="109"/>
      <c r="B467" s="110"/>
      <c r="C467" s="110"/>
      <c r="D467" s="111" t="s">
        <v>783</v>
      </c>
      <c r="E467" s="110"/>
      <c r="F467" s="112">
        <v>14.5</v>
      </c>
      <c r="G467" s="141"/>
      <c r="H467" s="142"/>
      <c r="I467" s="141"/>
      <c r="J467" s="174"/>
      <c r="K467" s="175"/>
      <c r="L467" s="176"/>
      <c r="M467" s="176"/>
      <c r="N467" s="176"/>
      <c r="O467" s="170" t="s">
        <v>3818</v>
      </c>
      <c r="P467" s="177"/>
    </row>
    <row r="468" spans="1:16" ht="22.5" outlineLevel="2">
      <c r="A468" s="104">
        <v>199</v>
      </c>
      <c r="B468" s="105" t="s">
        <v>1</v>
      </c>
      <c r="C468" s="106" t="s">
        <v>45</v>
      </c>
      <c r="D468" s="107" t="s">
        <v>1404</v>
      </c>
      <c r="E468" s="105" t="s">
        <v>10</v>
      </c>
      <c r="F468" s="108">
        <v>476.01120000000003</v>
      </c>
      <c r="G468" s="138"/>
      <c r="H468" s="139">
        <f>F468*(1+G468/100)</f>
        <v>476.01120000000003</v>
      </c>
      <c r="I468" s="138"/>
      <c r="J468" s="170">
        <f>H468*I468</f>
        <v>0</v>
      </c>
      <c r="K468" s="171"/>
      <c r="L468" s="172"/>
      <c r="M468" s="171"/>
      <c r="N468" s="172">
        <f>H468*M468</f>
        <v>0</v>
      </c>
      <c r="O468" s="170" t="s">
        <v>3818</v>
      </c>
    </row>
    <row r="469" spans="1:16" s="143" customFormat="1" ht="22.5" outlineLevel="3">
      <c r="A469" s="109"/>
      <c r="B469" s="110"/>
      <c r="C469" s="110"/>
      <c r="D469" s="111" t="s">
        <v>799</v>
      </c>
      <c r="E469" s="110"/>
      <c r="F469" s="112">
        <v>174.405</v>
      </c>
      <c r="G469" s="141"/>
      <c r="H469" s="142"/>
      <c r="I469" s="141"/>
      <c r="J469" s="174"/>
      <c r="K469" s="175"/>
      <c r="L469" s="176"/>
      <c r="M469" s="176"/>
      <c r="N469" s="176"/>
      <c r="O469" s="170" t="s">
        <v>3818</v>
      </c>
      <c r="P469" s="177"/>
    </row>
    <row r="470" spans="1:16" s="143" customFormat="1" ht="33.75" outlineLevel="3">
      <c r="A470" s="109"/>
      <c r="B470" s="110"/>
      <c r="C470" s="110"/>
      <c r="D470" s="111" t="s">
        <v>872</v>
      </c>
      <c r="E470" s="110"/>
      <c r="F470" s="112">
        <v>257.77500000000003</v>
      </c>
      <c r="G470" s="141"/>
      <c r="H470" s="142"/>
      <c r="I470" s="141"/>
      <c r="J470" s="174"/>
      <c r="K470" s="175"/>
      <c r="L470" s="176"/>
      <c r="M470" s="176"/>
      <c r="N470" s="176"/>
      <c r="O470" s="170" t="s">
        <v>3818</v>
      </c>
      <c r="P470" s="177"/>
    </row>
    <row r="471" spans="1:16" s="143" customFormat="1" ht="22.5" outlineLevel="3">
      <c r="A471" s="109"/>
      <c r="B471" s="110"/>
      <c r="C471" s="110"/>
      <c r="D471" s="111" t="s">
        <v>889</v>
      </c>
      <c r="E471" s="110"/>
      <c r="F471" s="112">
        <v>12.054000000000002</v>
      </c>
      <c r="G471" s="141"/>
      <c r="H471" s="142"/>
      <c r="I471" s="141"/>
      <c r="J471" s="174"/>
      <c r="K471" s="175"/>
      <c r="L471" s="176"/>
      <c r="M471" s="176"/>
      <c r="N471" s="176"/>
      <c r="O471" s="170" t="s">
        <v>3818</v>
      </c>
      <c r="P471" s="177"/>
    </row>
    <row r="472" spans="1:16" s="143" customFormat="1" outlineLevel="3">
      <c r="A472" s="109"/>
      <c r="B472" s="110"/>
      <c r="C472" s="110"/>
      <c r="D472" s="111" t="s">
        <v>823</v>
      </c>
      <c r="E472" s="110"/>
      <c r="F472" s="112">
        <v>15.225000000000001</v>
      </c>
      <c r="G472" s="141"/>
      <c r="H472" s="142"/>
      <c r="I472" s="141"/>
      <c r="J472" s="174"/>
      <c r="K472" s="175"/>
      <c r="L472" s="176"/>
      <c r="M472" s="176"/>
      <c r="N472" s="176"/>
      <c r="O472" s="170" t="s">
        <v>3818</v>
      </c>
      <c r="P472" s="177"/>
    </row>
    <row r="473" spans="1:16" s="143" customFormat="1" ht="33.75" outlineLevel="3">
      <c r="A473" s="109"/>
      <c r="B473" s="110"/>
      <c r="C473" s="110"/>
      <c r="D473" s="111" t="s">
        <v>999</v>
      </c>
      <c r="E473" s="110"/>
      <c r="F473" s="112">
        <v>16.552199999999999</v>
      </c>
      <c r="G473" s="141"/>
      <c r="H473" s="142"/>
      <c r="I473" s="141"/>
      <c r="J473" s="174"/>
      <c r="K473" s="175"/>
      <c r="L473" s="176"/>
      <c r="M473" s="176"/>
      <c r="N473" s="176"/>
      <c r="O473" s="170" t="s">
        <v>3818</v>
      </c>
      <c r="P473" s="177"/>
    </row>
    <row r="474" spans="1:16" outlineLevel="2">
      <c r="A474" s="104">
        <v>200</v>
      </c>
      <c r="B474" s="105" t="s">
        <v>8</v>
      </c>
      <c r="C474" s="106" t="s">
        <v>251</v>
      </c>
      <c r="D474" s="107" t="s">
        <v>717</v>
      </c>
      <c r="E474" s="105" t="s">
        <v>3</v>
      </c>
      <c r="F474" s="108">
        <v>340.55</v>
      </c>
      <c r="G474" s="138"/>
      <c r="H474" s="139">
        <f>F474*(1+G474/100)</f>
        <v>340.55</v>
      </c>
      <c r="I474" s="138"/>
      <c r="J474" s="170">
        <f>H474*I474</f>
        <v>0</v>
      </c>
      <c r="K474" s="171"/>
      <c r="L474" s="172"/>
      <c r="M474" s="171"/>
      <c r="N474" s="172">
        <f>H474*M474</f>
        <v>0</v>
      </c>
      <c r="O474" s="170" t="s">
        <v>3818</v>
      </c>
    </row>
    <row r="475" spans="1:16" s="143" customFormat="1" ht="22.5" outlineLevel="3">
      <c r="A475" s="109"/>
      <c r="B475" s="110"/>
      <c r="C475" s="110"/>
      <c r="D475" s="111" t="s">
        <v>847</v>
      </c>
      <c r="E475" s="110"/>
      <c r="F475" s="112">
        <v>143.50000000000003</v>
      </c>
      <c r="G475" s="141"/>
      <c r="H475" s="142"/>
      <c r="I475" s="141"/>
      <c r="J475" s="174"/>
      <c r="K475" s="175"/>
      <c r="L475" s="176"/>
      <c r="M475" s="176"/>
      <c r="N475" s="176"/>
      <c r="O475" s="178" t="s">
        <v>2</v>
      </c>
      <c r="P475" s="177"/>
    </row>
    <row r="476" spans="1:16" s="143" customFormat="1" ht="33.75" outlineLevel="3">
      <c r="A476" s="109"/>
      <c r="B476" s="110"/>
      <c r="C476" s="110"/>
      <c r="D476" s="111" t="s">
        <v>950</v>
      </c>
      <c r="E476" s="110"/>
      <c r="F476" s="112">
        <v>197.05</v>
      </c>
      <c r="G476" s="141"/>
      <c r="H476" s="142"/>
      <c r="I476" s="141"/>
      <c r="J476" s="174"/>
      <c r="K476" s="175"/>
      <c r="L476" s="176"/>
      <c r="M476" s="176"/>
      <c r="N476" s="176"/>
      <c r="O476" s="178" t="s">
        <v>2</v>
      </c>
      <c r="P476" s="177"/>
    </row>
    <row r="477" spans="1:16" outlineLevel="2">
      <c r="A477" s="104">
        <v>201</v>
      </c>
      <c r="B477" s="105" t="s">
        <v>1</v>
      </c>
      <c r="C477" s="106" t="s">
        <v>452</v>
      </c>
      <c r="D477" s="107" t="s">
        <v>908</v>
      </c>
      <c r="E477" s="105" t="s">
        <v>3</v>
      </c>
      <c r="F477" s="108">
        <v>347.36099999999999</v>
      </c>
      <c r="G477" s="138"/>
      <c r="H477" s="139">
        <f>F477*(1+G477/100)</f>
        <v>347.36099999999999</v>
      </c>
      <c r="I477" s="138"/>
      <c r="J477" s="170">
        <f>H477*I477</f>
        <v>0</v>
      </c>
      <c r="K477" s="171"/>
      <c r="L477" s="172"/>
      <c r="M477" s="171"/>
      <c r="N477" s="172">
        <f>H477*M477</f>
        <v>0</v>
      </c>
      <c r="O477" s="184" t="s">
        <v>1651</v>
      </c>
    </row>
    <row r="478" spans="1:16" s="143" customFormat="1" ht="22.5" outlineLevel="3">
      <c r="A478" s="109"/>
      <c r="B478" s="110"/>
      <c r="C478" s="110"/>
      <c r="D478" s="111" t="s">
        <v>871</v>
      </c>
      <c r="E478" s="110"/>
      <c r="F478" s="112">
        <v>146.37000000000003</v>
      </c>
      <c r="G478" s="141"/>
      <c r="H478" s="142"/>
      <c r="I478" s="141"/>
      <c r="J478" s="174"/>
      <c r="K478" s="175"/>
      <c r="L478" s="176"/>
      <c r="M478" s="176"/>
      <c r="N478" s="176"/>
      <c r="O478" s="178" t="s">
        <v>2</v>
      </c>
      <c r="P478" s="177"/>
    </row>
    <row r="479" spans="1:16" s="143" customFormat="1" ht="33.75" outlineLevel="3">
      <c r="A479" s="109"/>
      <c r="B479" s="110"/>
      <c r="C479" s="110"/>
      <c r="D479" s="111" t="s">
        <v>974</v>
      </c>
      <c r="E479" s="110"/>
      <c r="F479" s="112">
        <v>200.99099999999999</v>
      </c>
      <c r="G479" s="141"/>
      <c r="H479" s="142"/>
      <c r="I479" s="141"/>
      <c r="J479" s="174"/>
      <c r="K479" s="175"/>
      <c r="L479" s="176"/>
      <c r="M479" s="176"/>
      <c r="N479" s="176"/>
      <c r="O479" s="178" t="s">
        <v>2</v>
      </c>
      <c r="P479" s="177"/>
    </row>
    <row r="480" spans="1:16" outlineLevel="2">
      <c r="A480" s="104">
        <v>202</v>
      </c>
      <c r="B480" s="105" t="s">
        <v>8</v>
      </c>
      <c r="C480" s="106" t="s">
        <v>252</v>
      </c>
      <c r="D480" s="107" t="s">
        <v>860</v>
      </c>
      <c r="E480" s="105" t="s">
        <v>3</v>
      </c>
      <c r="F480" s="108">
        <v>340.55</v>
      </c>
      <c r="G480" s="138"/>
      <c r="H480" s="139">
        <f>F480*(1+G480/100)</f>
        <v>340.55</v>
      </c>
      <c r="I480" s="138"/>
      <c r="J480" s="170">
        <f>H480*I480</f>
        <v>0</v>
      </c>
      <c r="K480" s="171"/>
      <c r="L480" s="172"/>
      <c r="M480" s="171"/>
      <c r="N480" s="172">
        <f>H480*M480</f>
        <v>0</v>
      </c>
      <c r="O480" s="170" t="s">
        <v>3818</v>
      </c>
    </row>
    <row r="481" spans="1:16" s="143" customFormat="1" ht="22.5" outlineLevel="3">
      <c r="A481" s="109"/>
      <c r="B481" s="110"/>
      <c r="C481" s="110"/>
      <c r="D481" s="111" t="s">
        <v>847</v>
      </c>
      <c r="E481" s="110"/>
      <c r="F481" s="112">
        <v>143.50000000000003</v>
      </c>
      <c r="G481" s="141"/>
      <c r="H481" s="142"/>
      <c r="I481" s="141"/>
      <c r="J481" s="174"/>
      <c r="K481" s="175"/>
      <c r="L481" s="176"/>
      <c r="M481" s="176"/>
      <c r="N481" s="176"/>
      <c r="O481" s="170" t="s">
        <v>3818</v>
      </c>
      <c r="P481" s="177"/>
    </row>
    <row r="482" spans="1:16" s="143" customFormat="1" ht="33.75" outlineLevel="3">
      <c r="A482" s="109"/>
      <c r="B482" s="110"/>
      <c r="C482" s="110"/>
      <c r="D482" s="111" t="s">
        <v>950</v>
      </c>
      <c r="E482" s="110"/>
      <c r="F482" s="112">
        <v>197.05</v>
      </c>
      <c r="G482" s="141"/>
      <c r="H482" s="142"/>
      <c r="I482" s="141"/>
      <c r="J482" s="174"/>
      <c r="K482" s="175"/>
      <c r="L482" s="176"/>
      <c r="M482" s="176"/>
      <c r="N482" s="176"/>
      <c r="O482" s="170" t="s">
        <v>3818</v>
      </c>
      <c r="P482" s="177"/>
    </row>
    <row r="483" spans="1:16" outlineLevel="2">
      <c r="A483" s="104">
        <v>203</v>
      </c>
      <c r="B483" s="105" t="s">
        <v>8</v>
      </c>
      <c r="C483" s="106" t="s">
        <v>340</v>
      </c>
      <c r="D483" s="107" t="s">
        <v>1037</v>
      </c>
      <c r="E483" s="105" t="s">
        <v>0</v>
      </c>
      <c r="F483" s="108">
        <v>0.38</v>
      </c>
      <c r="G483" s="138"/>
      <c r="H483" s="139">
        <f>F483*(1+G483/100)</f>
        <v>0.38</v>
      </c>
      <c r="I483" s="138">
        <f>SUM(J448:J480)/100</f>
        <v>0</v>
      </c>
      <c r="J483" s="170">
        <f>H483*I483</f>
        <v>0</v>
      </c>
      <c r="K483" s="171"/>
      <c r="L483" s="172"/>
      <c r="M483" s="171"/>
      <c r="N483" s="172">
        <f>H483*M483</f>
        <v>0</v>
      </c>
      <c r="O483" s="170" t="s">
        <v>3818</v>
      </c>
    </row>
    <row r="484" spans="1:16" s="146" customFormat="1" ht="12.75" customHeight="1" outlineLevel="2">
      <c r="A484" s="113"/>
      <c r="B484" s="114"/>
      <c r="C484" s="114"/>
      <c r="D484" s="115"/>
      <c r="E484" s="114"/>
      <c r="F484" s="116"/>
      <c r="G484" s="144"/>
      <c r="H484" s="145"/>
      <c r="I484" s="144"/>
      <c r="J484" s="179"/>
      <c r="K484" s="180"/>
      <c r="L484" s="181"/>
      <c r="M484" s="181"/>
      <c r="N484" s="181"/>
      <c r="O484" s="182" t="s">
        <v>2</v>
      </c>
      <c r="P484" s="183"/>
    </row>
    <row r="485" spans="1:16" s="137" customFormat="1" ht="16.5" customHeight="1" outlineLevel="1">
      <c r="A485" s="100"/>
      <c r="B485" s="101"/>
      <c r="C485" s="102"/>
      <c r="D485" s="102" t="s">
        <v>547</v>
      </c>
      <c r="E485" s="101"/>
      <c r="F485" s="103"/>
      <c r="G485" s="135"/>
      <c r="H485" s="136"/>
      <c r="I485" s="135"/>
      <c r="J485" s="165">
        <f>SUBTOTAL(9,J486:J501)</f>
        <v>0</v>
      </c>
      <c r="K485" s="166"/>
      <c r="L485" s="167"/>
      <c r="M485" s="168"/>
      <c r="N485" s="167">
        <f>SUBTOTAL(9,N486:N501)</f>
        <v>0</v>
      </c>
      <c r="O485" s="163" t="s">
        <v>2</v>
      </c>
      <c r="P485" s="169"/>
    </row>
    <row r="486" spans="1:16" ht="22.5" outlineLevel="2">
      <c r="A486" s="104">
        <v>204</v>
      </c>
      <c r="B486" s="105" t="s">
        <v>8</v>
      </c>
      <c r="C486" s="106" t="s">
        <v>256</v>
      </c>
      <c r="D486" s="107" t="s">
        <v>1235</v>
      </c>
      <c r="E486" s="105" t="s">
        <v>10</v>
      </c>
      <c r="F486" s="108">
        <v>177.495</v>
      </c>
      <c r="G486" s="138"/>
      <c r="H486" s="139">
        <f>F486*(1+G486/100)</f>
        <v>177.495</v>
      </c>
      <c r="I486" s="138"/>
      <c r="J486" s="170">
        <f>H486*I486</f>
        <v>0</v>
      </c>
      <c r="K486" s="171"/>
      <c r="L486" s="172"/>
      <c r="M486" s="171"/>
      <c r="N486" s="172">
        <f>H486*M486</f>
        <v>0</v>
      </c>
      <c r="O486" s="170" t="s">
        <v>3818</v>
      </c>
    </row>
    <row r="487" spans="1:16" s="143" customFormat="1" ht="33.75" outlineLevel="3">
      <c r="A487" s="109"/>
      <c r="B487" s="110"/>
      <c r="C487" s="110"/>
      <c r="D487" s="111" t="s">
        <v>923</v>
      </c>
      <c r="E487" s="110"/>
      <c r="F487" s="112">
        <v>106.2475</v>
      </c>
      <c r="G487" s="141"/>
      <c r="H487" s="142"/>
      <c r="I487" s="141"/>
      <c r="J487" s="174"/>
      <c r="K487" s="175"/>
      <c r="L487" s="176"/>
      <c r="M487" s="176"/>
      <c r="N487" s="176"/>
      <c r="O487" s="178" t="s">
        <v>2</v>
      </c>
      <c r="P487" s="177"/>
    </row>
    <row r="488" spans="1:16" s="143" customFormat="1" ht="22.5" outlineLevel="3">
      <c r="A488" s="109"/>
      <c r="B488" s="110"/>
      <c r="C488" s="110"/>
      <c r="D488" s="111" t="s">
        <v>883</v>
      </c>
      <c r="E488" s="110"/>
      <c r="F488" s="112">
        <v>71.247500000000002</v>
      </c>
      <c r="G488" s="141"/>
      <c r="H488" s="142"/>
      <c r="I488" s="141"/>
      <c r="J488" s="174"/>
      <c r="K488" s="175"/>
      <c r="L488" s="176"/>
      <c r="M488" s="176"/>
      <c r="N488" s="176"/>
      <c r="O488" s="178" t="s">
        <v>2</v>
      </c>
      <c r="P488" s="177"/>
    </row>
    <row r="489" spans="1:16" outlineLevel="2">
      <c r="A489" s="104">
        <v>205</v>
      </c>
      <c r="B489" s="105" t="s">
        <v>1</v>
      </c>
      <c r="C489" s="106" t="s">
        <v>472</v>
      </c>
      <c r="D489" s="107" t="s">
        <v>600</v>
      </c>
      <c r="E489" s="105" t="s">
        <v>10</v>
      </c>
      <c r="F489" s="108">
        <v>184.59479999999999</v>
      </c>
      <c r="G489" s="138"/>
      <c r="H489" s="139">
        <f>F489*(1+G489/100)</f>
        <v>184.59479999999999</v>
      </c>
      <c r="I489" s="138"/>
      <c r="J489" s="170">
        <f>H489*I489</f>
        <v>0</v>
      </c>
      <c r="K489" s="171"/>
      <c r="L489" s="172"/>
      <c r="M489" s="171"/>
      <c r="N489" s="172">
        <f>H489*M489</f>
        <v>0</v>
      </c>
      <c r="O489" s="184" t="s">
        <v>1651</v>
      </c>
    </row>
    <row r="490" spans="1:16" s="143" customFormat="1" ht="33.75" outlineLevel="3">
      <c r="A490" s="109"/>
      <c r="B490" s="110"/>
      <c r="C490" s="110"/>
      <c r="D490" s="111" t="s">
        <v>961</v>
      </c>
      <c r="E490" s="110"/>
      <c r="F490" s="112">
        <v>110.4974</v>
      </c>
      <c r="G490" s="141"/>
      <c r="H490" s="142"/>
      <c r="I490" s="141"/>
      <c r="J490" s="174"/>
      <c r="K490" s="175"/>
      <c r="L490" s="176"/>
      <c r="M490" s="176"/>
      <c r="N490" s="176"/>
      <c r="O490" s="178" t="s">
        <v>2</v>
      </c>
      <c r="P490" s="177"/>
    </row>
    <row r="491" spans="1:16" s="143" customFormat="1" ht="22.5" outlineLevel="3">
      <c r="A491" s="109"/>
      <c r="B491" s="110"/>
      <c r="C491" s="110"/>
      <c r="D491" s="111" t="s">
        <v>894</v>
      </c>
      <c r="E491" s="110"/>
      <c r="F491" s="112">
        <v>74.097399999999993</v>
      </c>
      <c r="G491" s="141"/>
      <c r="H491" s="142"/>
      <c r="I491" s="141"/>
      <c r="J491" s="174"/>
      <c r="K491" s="175"/>
      <c r="L491" s="176"/>
      <c r="M491" s="176"/>
      <c r="N491" s="176"/>
      <c r="O491" s="178" t="s">
        <v>2</v>
      </c>
      <c r="P491" s="177"/>
    </row>
    <row r="492" spans="1:16" outlineLevel="2">
      <c r="A492" s="104">
        <v>206</v>
      </c>
      <c r="B492" s="105" t="s">
        <v>8</v>
      </c>
      <c r="C492" s="106" t="s">
        <v>257</v>
      </c>
      <c r="D492" s="107" t="s">
        <v>679</v>
      </c>
      <c r="E492" s="105" t="s">
        <v>3</v>
      </c>
      <c r="F492" s="108">
        <v>61.599999999999994</v>
      </c>
      <c r="G492" s="138"/>
      <c r="H492" s="139">
        <f>F492*(1+G492/100)</f>
        <v>61.599999999999994</v>
      </c>
      <c r="I492" s="138"/>
      <c r="J492" s="170">
        <f>H492*I492</f>
        <v>0</v>
      </c>
      <c r="K492" s="171"/>
      <c r="L492" s="172"/>
      <c r="M492" s="171"/>
      <c r="N492" s="172">
        <f>H492*M492</f>
        <v>0</v>
      </c>
      <c r="O492" s="170" t="s">
        <v>3818</v>
      </c>
    </row>
    <row r="493" spans="1:16" s="143" customFormat="1" outlineLevel="3">
      <c r="A493" s="109"/>
      <c r="B493" s="110"/>
      <c r="C493" s="110"/>
      <c r="D493" s="111" t="s">
        <v>677</v>
      </c>
      <c r="E493" s="110"/>
      <c r="F493" s="112">
        <v>27.8</v>
      </c>
      <c r="G493" s="141"/>
      <c r="H493" s="142"/>
      <c r="I493" s="141"/>
      <c r="J493" s="174"/>
      <c r="K493" s="175"/>
      <c r="L493" s="176"/>
      <c r="M493" s="176"/>
      <c r="N493" s="176"/>
      <c r="O493" s="170" t="s">
        <v>3818</v>
      </c>
      <c r="P493" s="177"/>
    </row>
    <row r="494" spans="1:16" s="143" customFormat="1" outlineLevel="3">
      <c r="A494" s="109"/>
      <c r="B494" s="110"/>
      <c r="C494" s="110"/>
      <c r="D494" s="111" t="s">
        <v>667</v>
      </c>
      <c r="E494" s="110"/>
      <c r="F494" s="112">
        <v>33.799999999999997</v>
      </c>
      <c r="G494" s="141"/>
      <c r="H494" s="142"/>
      <c r="I494" s="141"/>
      <c r="J494" s="174"/>
      <c r="K494" s="175"/>
      <c r="L494" s="176"/>
      <c r="M494" s="176"/>
      <c r="N494" s="176"/>
      <c r="O494" s="170" t="s">
        <v>3818</v>
      </c>
      <c r="P494" s="177"/>
    </row>
    <row r="495" spans="1:16" outlineLevel="2">
      <c r="A495" s="104">
        <v>207</v>
      </c>
      <c r="B495" s="105" t="s">
        <v>8</v>
      </c>
      <c r="C495" s="106" t="s">
        <v>258</v>
      </c>
      <c r="D495" s="107" t="s">
        <v>680</v>
      </c>
      <c r="E495" s="105" t="s">
        <v>3</v>
      </c>
      <c r="F495" s="108">
        <v>6.8</v>
      </c>
      <c r="G495" s="138"/>
      <c r="H495" s="139">
        <f>F495*(1+G495/100)</f>
        <v>6.8</v>
      </c>
      <c r="I495" s="138"/>
      <c r="J495" s="170">
        <f>H495*I495</f>
        <v>0</v>
      </c>
      <c r="K495" s="171"/>
      <c r="L495" s="172"/>
      <c r="M495" s="171"/>
      <c r="N495" s="172">
        <f>H495*M495</f>
        <v>0</v>
      </c>
      <c r="O495" s="170" t="s">
        <v>3818</v>
      </c>
    </row>
    <row r="496" spans="1:16" s="143" customFormat="1" outlineLevel="3">
      <c r="A496" s="109"/>
      <c r="B496" s="110"/>
      <c r="C496" s="110"/>
      <c r="D496" s="111" t="s">
        <v>539</v>
      </c>
      <c r="E496" s="110"/>
      <c r="F496" s="112">
        <v>6.8</v>
      </c>
      <c r="G496" s="141"/>
      <c r="H496" s="142"/>
      <c r="I496" s="141"/>
      <c r="J496" s="174"/>
      <c r="K496" s="175"/>
      <c r="L496" s="176"/>
      <c r="M496" s="176"/>
      <c r="N496" s="176"/>
      <c r="O496" s="170" t="s">
        <v>3818</v>
      </c>
      <c r="P496" s="177"/>
    </row>
    <row r="497" spans="1:16" outlineLevel="2">
      <c r="A497" s="104">
        <v>208</v>
      </c>
      <c r="B497" s="105" t="s">
        <v>8</v>
      </c>
      <c r="C497" s="106" t="s">
        <v>259</v>
      </c>
      <c r="D497" s="107" t="s">
        <v>937</v>
      </c>
      <c r="E497" s="105" t="s">
        <v>3</v>
      </c>
      <c r="F497" s="108">
        <v>114.6</v>
      </c>
      <c r="G497" s="138"/>
      <c r="H497" s="139">
        <f>F497*(1+G497/100)</f>
        <v>114.6</v>
      </c>
      <c r="I497" s="138"/>
      <c r="J497" s="170">
        <f>H497*I497</f>
        <v>0</v>
      </c>
      <c r="K497" s="171"/>
      <c r="L497" s="172"/>
      <c r="M497" s="171"/>
      <c r="N497" s="172">
        <f>H497*M497</f>
        <v>0</v>
      </c>
      <c r="O497" s="170" t="s">
        <v>3818</v>
      </c>
    </row>
    <row r="498" spans="1:16" s="143" customFormat="1" ht="22.5" outlineLevel="3">
      <c r="A498" s="109"/>
      <c r="B498" s="110"/>
      <c r="C498" s="110"/>
      <c r="D498" s="111" t="s">
        <v>864</v>
      </c>
      <c r="E498" s="110"/>
      <c r="F498" s="112">
        <v>63.900000000000006</v>
      </c>
      <c r="G498" s="141"/>
      <c r="H498" s="142"/>
      <c r="I498" s="141"/>
      <c r="J498" s="174"/>
      <c r="K498" s="175"/>
      <c r="L498" s="176"/>
      <c r="M498" s="176"/>
      <c r="N498" s="176"/>
      <c r="O498" s="170" t="s">
        <v>3818</v>
      </c>
      <c r="P498" s="177"/>
    </row>
    <row r="499" spans="1:16" s="143" customFormat="1" ht="22.5" outlineLevel="3">
      <c r="A499" s="109"/>
      <c r="B499" s="110"/>
      <c r="C499" s="110"/>
      <c r="D499" s="111" t="s">
        <v>810</v>
      </c>
      <c r="E499" s="110"/>
      <c r="F499" s="112">
        <v>50.7</v>
      </c>
      <c r="G499" s="141"/>
      <c r="H499" s="142"/>
      <c r="I499" s="141"/>
      <c r="J499" s="174"/>
      <c r="K499" s="175"/>
      <c r="L499" s="176"/>
      <c r="M499" s="176"/>
      <c r="N499" s="176"/>
      <c r="O499" s="170" t="s">
        <v>3818</v>
      </c>
      <c r="P499" s="177"/>
    </row>
    <row r="500" spans="1:16" outlineLevel="2">
      <c r="A500" s="104">
        <v>209</v>
      </c>
      <c r="B500" s="105" t="s">
        <v>8</v>
      </c>
      <c r="C500" s="106" t="s">
        <v>341</v>
      </c>
      <c r="D500" s="107" t="s">
        <v>1036</v>
      </c>
      <c r="E500" s="105" t="s">
        <v>0</v>
      </c>
      <c r="F500" s="108">
        <v>3.37</v>
      </c>
      <c r="G500" s="138"/>
      <c r="H500" s="139">
        <f>F500*(1+G500/100)</f>
        <v>3.37</v>
      </c>
      <c r="I500" s="138">
        <f>SUM(J486:J497)/100</f>
        <v>0</v>
      </c>
      <c r="J500" s="170">
        <f>H500*I500</f>
        <v>0</v>
      </c>
      <c r="K500" s="171"/>
      <c r="L500" s="172"/>
      <c r="M500" s="171"/>
      <c r="N500" s="172">
        <f>H500*M500</f>
        <v>0</v>
      </c>
      <c r="O500" s="170" t="s">
        <v>3818</v>
      </c>
    </row>
    <row r="501" spans="1:16" s="146" customFormat="1" ht="12.75" customHeight="1" outlineLevel="2">
      <c r="A501" s="113"/>
      <c r="B501" s="114"/>
      <c r="C501" s="114"/>
      <c r="D501" s="115"/>
      <c r="E501" s="114"/>
      <c r="F501" s="116"/>
      <c r="G501" s="144"/>
      <c r="H501" s="145"/>
      <c r="I501" s="144"/>
      <c r="J501" s="179"/>
      <c r="K501" s="180"/>
      <c r="L501" s="181"/>
      <c r="M501" s="181"/>
      <c r="N501" s="181"/>
      <c r="O501" s="182" t="s">
        <v>2</v>
      </c>
      <c r="P501" s="183"/>
    </row>
    <row r="502" spans="1:16" s="137" customFormat="1" ht="16.5" customHeight="1" outlineLevel="1">
      <c r="A502" s="100"/>
      <c r="B502" s="101"/>
      <c r="C502" s="102"/>
      <c r="D502" s="102" t="s">
        <v>542</v>
      </c>
      <c r="E502" s="101"/>
      <c r="F502" s="103"/>
      <c r="G502" s="135"/>
      <c r="H502" s="136"/>
      <c r="I502" s="135"/>
      <c r="J502" s="165">
        <f>SUBTOTAL(9,J503:J509)</f>
        <v>0</v>
      </c>
      <c r="K502" s="166"/>
      <c r="L502" s="167"/>
      <c r="M502" s="168"/>
      <c r="N502" s="167">
        <f>SUBTOTAL(9,N503:N509)</f>
        <v>0</v>
      </c>
      <c r="O502" s="163" t="s">
        <v>2</v>
      </c>
      <c r="P502" s="169"/>
    </row>
    <row r="503" spans="1:16" outlineLevel="2">
      <c r="A503" s="104">
        <v>210</v>
      </c>
      <c r="B503" s="105" t="s">
        <v>8</v>
      </c>
      <c r="C503" s="106" t="s">
        <v>260</v>
      </c>
      <c r="D503" s="107" t="s">
        <v>1018</v>
      </c>
      <c r="E503" s="105" t="s">
        <v>10</v>
      </c>
      <c r="F503" s="108">
        <v>0.16400000000000001</v>
      </c>
      <c r="G503" s="138"/>
      <c r="H503" s="139">
        <f>F503*(1+G503/100)</f>
        <v>0.16400000000000001</v>
      </c>
      <c r="I503" s="138"/>
      <c r="J503" s="170">
        <f>H503*I503</f>
        <v>0</v>
      </c>
      <c r="K503" s="171"/>
      <c r="L503" s="172"/>
      <c r="M503" s="171"/>
      <c r="N503" s="172">
        <f>H503*M503</f>
        <v>0</v>
      </c>
      <c r="O503" s="170" t="s">
        <v>3818</v>
      </c>
    </row>
    <row r="504" spans="1:16" s="143" customFormat="1" outlineLevel="3">
      <c r="A504" s="109"/>
      <c r="B504" s="110"/>
      <c r="C504" s="110"/>
      <c r="D504" s="111" t="s">
        <v>548</v>
      </c>
      <c r="E504" s="110"/>
      <c r="F504" s="112">
        <v>0.16400000000000001</v>
      </c>
      <c r="G504" s="141"/>
      <c r="H504" s="142"/>
      <c r="I504" s="141"/>
      <c r="J504" s="174"/>
      <c r="K504" s="175"/>
      <c r="L504" s="176"/>
      <c r="M504" s="176"/>
      <c r="N504" s="176"/>
      <c r="O504" s="170" t="s">
        <v>3818</v>
      </c>
      <c r="P504" s="177"/>
    </row>
    <row r="505" spans="1:16" ht="22.5" outlineLevel="2">
      <c r="A505" s="104">
        <v>211</v>
      </c>
      <c r="B505" s="105" t="s">
        <v>8</v>
      </c>
      <c r="C505" s="106" t="s">
        <v>262</v>
      </c>
      <c r="D505" s="107" t="s">
        <v>1145</v>
      </c>
      <c r="E505" s="105" t="s">
        <v>10</v>
      </c>
      <c r="F505" s="108">
        <v>0.16400000000000001</v>
      </c>
      <c r="G505" s="138"/>
      <c r="H505" s="139">
        <f>F505*(1+G505/100)</f>
        <v>0.16400000000000001</v>
      </c>
      <c r="I505" s="138"/>
      <c r="J505" s="170">
        <f>H505*I505</f>
        <v>0</v>
      </c>
      <c r="K505" s="171"/>
      <c r="L505" s="172"/>
      <c r="M505" s="171"/>
      <c r="N505" s="172">
        <f>H505*M505</f>
        <v>0</v>
      </c>
      <c r="O505" s="170" t="s">
        <v>3818</v>
      </c>
    </row>
    <row r="506" spans="1:16" s="143" customFormat="1" outlineLevel="3">
      <c r="A506" s="109"/>
      <c r="B506" s="110"/>
      <c r="C506" s="110"/>
      <c r="D506" s="111" t="s">
        <v>548</v>
      </c>
      <c r="E506" s="110"/>
      <c r="F506" s="112">
        <v>0.16400000000000001</v>
      </c>
      <c r="G506" s="141"/>
      <c r="H506" s="142"/>
      <c r="I506" s="141"/>
      <c r="J506" s="174"/>
      <c r="K506" s="175"/>
      <c r="L506" s="176"/>
      <c r="M506" s="176"/>
      <c r="N506" s="176"/>
      <c r="O506" s="170" t="s">
        <v>3818</v>
      </c>
      <c r="P506" s="177"/>
    </row>
    <row r="507" spans="1:16" outlineLevel="2">
      <c r="A507" s="104">
        <v>212</v>
      </c>
      <c r="B507" s="105" t="s">
        <v>8</v>
      </c>
      <c r="C507" s="106" t="s">
        <v>430</v>
      </c>
      <c r="D507" s="107" t="s">
        <v>970</v>
      </c>
      <c r="E507" s="105" t="s">
        <v>10</v>
      </c>
      <c r="F507" s="108">
        <v>17.549999999999997</v>
      </c>
      <c r="G507" s="138"/>
      <c r="H507" s="139">
        <f>F507*(1+G507/100)</f>
        <v>17.549999999999997</v>
      </c>
      <c r="I507" s="138"/>
      <c r="J507" s="170">
        <f>H507*I507</f>
        <v>0</v>
      </c>
      <c r="K507" s="171"/>
      <c r="L507" s="172"/>
      <c r="M507" s="171"/>
      <c r="N507" s="172">
        <f>H507*M507</f>
        <v>0</v>
      </c>
      <c r="O507" s="170" t="s">
        <v>3818</v>
      </c>
    </row>
    <row r="508" spans="1:16" s="143" customFormat="1" outlineLevel="3">
      <c r="A508" s="109"/>
      <c r="B508" s="110"/>
      <c r="C508" s="110"/>
      <c r="D508" s="111" t="s">
        <v>592</v>
      </c>
      <c r="E508" s="110"/>
      <c r="F508" s="112">
        <v>17.549999999999997</v>
      </c>
      <c r="G508" s="141"/>
      <c r="H508" s="142"/>
      <c r="I508" s="141"/>
      <c r="J508" s="174"/>
      <c r="K508" s="175"/>
      <c r="L508" s="176"/>
      <c r="M508" s="176"/>
      <c r="N508" s="176"/>
      <c r="O508" s="178" t="s">
        <v>2</v>
      </c>
      <c r="P508" s="177"/>
    </row>
    <row r="509" spans="1:16" s="146" customFormat="1" ht="12.75" customHeight="1" outlineLevel="2">
      <c r="A509" s="113"/>
      <c r="B509" s="114"/>
      <c r="C509" s="114"/>
      <c r="D509" s="115"/>
      <c r="E509" s="114"/>
      <c r="F509" s="116"/>
      <c r="G509" s="144"/>
      <c r="H509" s="145"/>
      <c r="I509" s="144"/>
      <c r="J509" s="179"/>
      <c r="K509" s="180"/>
      <c r="L509" s="181"/>
      <c r="M509" s="181"/>
      <c r="N509" s="181"/>
      <c r="O509" s="182" t="s">
        <v>2</v>
      </c>
      <c r="P509" s="183"/>
    </row>
    <row r="510" spans="1:16" s="137" customFormat="1" ht="16.5" customHeight="1" outlineLevel="1">
      <c r="A510" s="100"/>
      <c r="B510" s="101"/>
      <c r="C510" s="102"/>
      <c r="D510" s="102" t="s">
        <v>431</v>
      </c>
      <c r="E510" s="101"/>
      <c r="F510" s="103"/>
      <c r="G510" s="135"/>
      <c r="H510" s="136"/>
      <c r="I510" s="135"/>
      <c r="J510" s="165">
        <f>SUBTOTAL(9,J511:J531)</f>
        <v>0</v>
      </c>
      <c r="K510" s="166"/>
      <c r="L510" s="167"/>
      <c r="M510" s="168"/>
      <c r="N510" s="167">
        <f>SUBTOTAL(9,N511:N531)</f>
        <v>0.26070333499999998</v>
      </c>
      <c r="O510" s="163" t="s">
        <v>2</v>
      </c>
      <c r="P510" s="169"/>
    </row>
    <row r="511" spans="1:16" outlineLevel="2">
      <c r="A511" s="104">
        <v>213</v>
      </c>
      <c r="B511" s="105" t="s">
        <v>8</v>
      </c>
      <c r="C511" s="106" t="s">
        <v>266</v>
      </c>
      <c r="D511" s="107" t="s">
        <v>842</v>
      </c>
      <c r="E511" s="105" t="s">
        <v>10</v>
      </c>
      <c r="F511" s="108">
        <v>840.97849999999994</v>
      </c>
      <c r="G511" s="138">
        <v>0</v>
      </c>
      <c r="H511" s="139">
        <f>F511*(1+G511/100)</f>
        <v>840.97849999999994</v>
      </c>
      <c r="I511" s="138"/>
      <c r="J511" s="170">
        <f>H511*I511</f>
        <v>0</v>
      </c>
      <c r="K511" s="171"/>
      <c r="L511" s="172"/>
      <c r="M511" s="171">
        <v>3.1E-4</v>
      </c>
      <c r="N511" s="172">
        <f>H511*M511</f>
        <v>0.26070333499999998</v>
      </c>
      <c r="O511" s="170" t="s">
        <v>3818</v>
      </c>
    </row>
    <row r="512" spans="1:16" s="143" customFormat="1" ht="33.75" outlineLevel="3">
      <c r="A512" s="109"/>
      <c r="B512" s="110"/>
      <c r="C512" s="110"/>
      <c r="D512" s="111" t="s">
        <v>1391</v>
      </c>
      <c r="E512" s="110"/>
      <c r="F512" s="112">
        <v>223.65</v>
      </c>
      <c r="G512" s="141"/>
      <c r="H512" s="142"/>
      <c r="I512" s="141"/>
      <c r="J512" s="174"/>
      <c r="K512" s="175"/>
      <c r="L512" s="176"/>
      <c r="M512" s="176"/>
      <c r="N512" s="176"/>
      <c r="O512" s="170" t="s">
        <v>3818</v>
      </c>
      <c r="P512" s="177"/>
    </row>
    <row r="513" spans="1:16" s="143" customFormat="1" ht="45" outlineLevel="3">
      <c r="A513" s="109"/>
      <c r="B513" s="110"/>
      <c r="C513" s="110"/>
      <c r="D513" s="111" t="s">
        <v>1437</v>
      </c>
      <c r="E513" s="110"/>
      <c r="F513" s="112">
        <v>181.81999999999996</v>
      </c>
      <c r="G513" s="141"/>
      <c r="H513" s="142"/>
      <c r="I513" s="141"/>
      <c r="J513" s="174"/>
      <c r="K513" s="175"/>
      <c r="L513" s="176"/>
      <c r="M513" s="176"/>
      <c r="N513" s="176"/>
      <c r="O513" s="170" t="s">
        <v>3818</v>
      </c>
      <c r="P513" s="177"/>
    </row>
    <row r="514" spans="1:16" s="143" customFormat="1" ht="45" outlineLevel="3">
      <c r="A514" s="109"/>
      <c r="B514" s="110"/>
      <c r="C514" s="110"/>
      <c r="D514" s="111" t="s">
        <v>1406</v>
      </c>
      <c r="E514" s="110"/>
      <c r="F514" s="112">
        <v>435.50849999999997</v>
      </c>
      <c r="G514" s="141"/>
      <c r="H514" s="142"/>
      <c r="I514" s="141"/>
      <c r="J514" s="174"/>
      <c r="K514" s="175"/>
      <c r="L514" s="176"/>
      <c r="M514" s="176"/>
      <c r="N514" s="176"/>
      <c r="O514" s="170" t="s">
        <v>3818</v>
      </c>
      <c r="P514" s="177"/>
    </row>
    <row r="515" spans="1:16" ht="22.5" outlineLevel="2">
      <c r="A515" s="104">
        <v>214</v>
      </c>
      <c r="B515" s="105" t="s">
        <v>8</v>
      </c>
      <c r="C515" s="106" t="s">
        <v>267</v>
      </c>
      <c r="D515" s="107" t="s">
        <v>1180</v>
      </c>
      <c r="E515" s="105" t="s">
        <v>10</v>
      </c>
      <c r="F515" s="108">
        <v>1606.171</v>
      </c>
      <c r="G515" s="138"/>
      <c r="H515" s="139">
        <f>F515*(1+G515/100)</f>
        <v>1606.171</v>
      </c>
      <c r="I515" s="138"/>
      <c r="J515" s="170">
        <f>H515*I515</f>
        <v>0</v>
      </c>
      <c r="K515" s="171"/>
      <c r="L515" s="172"/>
      <c r="M515" s="171"/>
      <c r="N515" s="172">
        <f>H515*M515</f>
        <v>0</v>
      </c>
      <c r="O515" s="170" t="s">
        <v>3818</v>
      </c>
    </row>
    <row r="516" spans="1:16" s="143" customFormat="1" ht="33.75" outlineLevel="3">
      <c r="A516" s="109"/>
      <c r="B516" s="110"/>
      <c r="C516" s="110"/>
      <c r="D516" s="111" t="s">
        <v>1000</v>
      </c>
      <c r="E516" s="110"/>
      <c r="F516" s="112">
        <v>248.5</v>
      </c>
      <c r="G516" s="141"/>
      <c r="H516" s="142"/>
      <c r="I516" s="141"/>
      <c r="J516" s="174"/>
      <c r="K516" s="175"/>
      <c r="L516" s="176"/>
      <c r="M516" s="176"/>
      <c r="N516" s="176"/>
      <c r="O516" s="170" t="s">
        <v>3818</v>
      </c>
      <c r="P516" s="177"/>
    </row>
    <row r="517" spans="1:16" s="143" customFormat="1" ht="45" outlineLevel="3">
      <c r="A517" s="109"/>
      <c r="B517" s="110"/>
      <c r="C517" s="110"/>
      <c r="D517" s="111" t="s">
        <v>1408</v>
      </c>
      <c r="E517" s="110"/>
      <c r="F517" s="112">
        <v>597.08999999999992</v>
      </c>
      <c r="G517" s="141"/>
      <c r="H517" s="142"/>
      <c r="I517" s="141"/>
      <c r="J517" s="174"/>
      <c r="K517" s="175"/>
      <c r="L517" s="176"/>
      <c r="M517" s="176"/>
      <c r="N517" s="176"/>
      <c r="O517" s="170" t="s">
        <v>3818</v>
      </c>
      <c r="P517" s="177"/>
    </row>
    <row r="518" spans="1:16" s="143" customFormat="1" ht="33.75" outlineLevel="3">
      <c r="A518" s="109"/>
      <c r="B518" s="110"/>
      <c r="C518" s="110"/>
      <c r="D518" s="111" t="s">
        <v>1131</v>
      </c>
      <c r="E518" s="110"/>
      <c r="F518" s="112">
        <v>622.15499999999997</v>
      </c>
      <c r="G518" s="141"/>
      <c r="H518" s="142"/>
      <c r="I518" s="141"/>
      <c r="J518" s="174"/>
      <c r="K518" s="175"/>
      <c r="L518" s="176"/>
      <c r="M518" s="176"/>
      <c r="N518" s="176"/>
      <c r="O518" s="170" t="s">
        <v>3818</v>
      </c>
      <c r="P518" s="177"/>
    </row>
    <row r="519" spans="1:16" s="143" customFormat="1" outlineLevel="3">
      <c r="A519" s="109"/>
      <c r="B519" s="110"/>
      <c r="C519" s="110"/>
      <c r="D519" s="111" t="s">
        <v>673</v>
      </c>
      <c r="E519" s="110"/>
      <c r="F519" s="112">
        <v>20.265000000000001</v>
      </c>
      <c r="G519" s="141"/>
      <c r="H519" s="142"/>
      <c r="I519" s="141"/>
      <c r="J519" s="174"/>
      <c r="K519" s="175"/>
      <c r="L519" s="176"/>
      <c r="M519" s="176"/>
      <c r="N519" s="176"/>
      <c r="O519" s="170" t="s">
        <v>3818</v>
      </c>
      <c r="P519" s="177"/>
    </row>
    <row r="520" spans="1:16" s="143" customFormat="1" ht="33.75" outlineLevel="3">
      <c r="A520" s="109"/>
      <c r="B520" s="110"/>
      <c r="C520" s="110"/>
      <c r="D520" s="111" t="s">
        <v>929</v>
      </c>
      <c r="E520" s="110"/>
      <c r="F520" s="112">
        <v>-85.397499999999994</v>
      </c>
      <c r="G520" s="141"/>
      <c r="H520" s="142"/>
      <c r="I520" s="141"/>
      <c r="J520" s="174"/>
      <c r="K520" s="175"/>
      <c r="L520" s="176"/>
      <c r="M520" s="176"/>
      <c r="N520" s="176"/>
      <c r="O520" s="170" t="s">
        <v>3818</v>
      </c>
      <c r="P520" s="177"/>
    </row>
    <row r="521" spans="1:16" s="143" customFormat="1" ht="22.5" outlineLevel="3">
      <c r="A521" s="109"/>
      <c r="B521" s="110"/>
      <c r="C521" s="110"/>
      <c r="D521" s="111" t="s">
        <v>882</v>
      </c>
      <c r="E521" s="110"/>
      <c r="F521" s="112">
        <v>-46.697499999999998</v>
      </c>
      <c r="G521" s="141"/>
      <c r="H521" s="142"/>
      <c r="I521" s="141"/>
      <c r="J521" s="174"/>
      <c r="K521" s="175"/>
      <c r="L521" s="176"/>
      <c r="M521" s="176"/>
      <c r="N521" s="176"/>
      <c r="O521" s="170" t="s">
        <v>3818</v>
      </c>
      <c r="P521" s="177"/>
    </row>
    <row r="522" spans="1:16" s="143" customFormat="1" ht="22.5" outlineLevel="3">
      <c r="A522" s="109"/>
      <c r="B522" s="110"/>
      <c r="C522" s="110"/>
      <c r="D522" s="111" t="s">
        <v>770</v>
      </c>
      <c r="E522" s="110"/>
      <c r="F522" s="112">
        <v>79.749999999999986</v>
      </c>
      <c r="G522" s="141"/>
      <c r="H522" s="142"/>
      <c r="I522" s="141"/>
      <c r="J522" s="174"/>
      <c r="K522" s="175"/>
      <c r="L522" s="176"/>
      <c r="M522" s="176"/>
      <c r="N522" s="176"/>
      <c r="O522" s="170" t="s">
        <v>3818</v>
      </c>
      <c r="P522" s="177"/>
    </row>
    <row r="523" spans="1:16" s="143" customFormat="1" outlineLevel="3">
      <c r="A523" s="109"/>
      <c r="B523" s="110"/>
      <c r="C523" s="110"/>
      <c r="D523" s="111" t="s">
        <v>559</v>
      </c>
      <c r="E523" s="110"/>
      <c r="F523" s="112">
        <v>27.071999999999999</v>
      </c>
      <c r="G523" s="141"/>
      <c r="H523" s="142"/>
      <c r="I523" s="141"/>
      <c r="J523" s="174"/>
      <c r="K523" s="175"/>
      <c r="L523" s="176"/>
      <c r="M523" s="176"/>
      <c r="N523" s="176"/>
      <c r="O523" s="170" t="s">
        <v>3818</v>
      </c>
      <c r="P523" s="177"/>
    </row>
    <row r="524" spans="1:16" s="143" customFormat="1" ht="33.75" outlineLevel="3">
      <c r="A524" s="109"/>
      <c r="B524" s="110"/>
      <c r="C524" s="110"/>
      <c r="D524" s="111" t="s">
        <v>863</v>
      </c>
      <c r="E524" s="110"/>
      <c r="F524" s="112">
        <v>259.5</v>
      </c>
      <c r="G524" s="141"/>
      <c r="H524" s="142"/>
      <c r="I524" s="141"/>
      <c r="J524" s="174"/>
      <c r="K524" s="175"/>
      <c r="L524" s="176"/>
      <c r="M524" s="176"/>
      <c r="N524" s="176"/>
      <c r="O524" s="170" t="s">
        <v>3818</v>
      </c>
      <c r="P524" s="177"/>
    </row>
    <row r="525" spans="1:16" s="143" customFormat="1" outlineLevel="3">
      <c r="A525" s="109"/>
      <c r="B525" s="110"/>
      <c r="C525" s="110"/>
      <c r="D525" s="111" t="s">
        <v>647</v>
      </c>
      <c r="E525" s="110"/>
      <c r="F525" s="112">
        <v>16.603000000000002</v>
      </c>
      <c r="G525" s="141"/>
      <c r="H525" s="142"/>
      <c r="I525" s="141"/>
      <c r="J525" s="174"/>
      <c r="K525" s="175"/>
      <c r="L525" s="176"/>
      <c r="M525" s="176"/>
      <c r="N525" s="176"/>
      <c r="O525" s="170" t="s">
        <v>3818</v>
      </c>
      <c r="P525" s="177"/>
    </row>
    <row r="526" spans="1:16" s="143" customFormat="1" ht="22.5" outlineLevel="3">
      <c r="A526" s="109"/>
      <c r="B526" s="110"/>
      <c r="C526" s="110"/>
      <c r="D526" s="111" t="s">
        <v>704</v>
      </c>
      <c r="E526" s="110"/>
      <c r="F526" s="112">
        <v>62.376000000000005</v>
      </c>
      <c r="G526" s="141"/>
      <c r="H526" s="142"/>
      <c r="I526" s="141"/>
      <c r="J526" s="174"/>
      <c r="K526" s="175"/>
      <c r="L526" s="176"/>
      <c r="M526" s="176"/>
      <c r="N526" s="176"/>
      <c r="O526" s="170" t="s">
        <v>3818</v>
      </c>
      <c r="P526" s="177"/>
    </row>
    <row r="527" spans="1:16" s="143" customFormat="1" outlineLevel="3">
      <c r="A527" s="109"/>
      <c r="B527" s="110"/>
      <c r="C527" s="110"/>
      <c r="D527" s="111" t="s">
        <v>637</v>
      </c>
      <c r="E527" s="110"/>
      <c r="F527" s="112">
        <v>-177.495</v>
      </c>
      <c r="G527" s="141"/>
      <c r="H527" s="142"/>
      <c r="I527" s="141"/>
      <c r="J527" s="174"/>
      <c r="K527" s="175"/>
      <c r="L527" s="176"/>
      <c r="M527" s="176"/>
      <c r="N527" s="176"/>
      <c r="O527" s="170" t="s">
        <v>3818</v>
      </c>
      <c r="P527" s="177"/>
    </row>
    <row r="528" spans="1:16" s="143" customFormat="1" outlineLevel="3">
      <c r="A528" s="109"/>
      <c r="B528" s="110"/>
      <c r="C528" s="110"/>
      <c r="D528" s="111" t="s">
        <v>918</v>
      </c>
      <c r="E528" s="110"/>
      <c r="F528" s="112">
        <v>-17.549999999999997</v>
      </c>
      <c r="G528" s="141"/>
      <c r="H528" s="142"/>
      <c r="I528" s="141"/>
      <c r="J528" s="174"/>
      <c r="K528" s="175"/>
      <c r="L528" s="176"/>
      <c r="M528" s="176"/>
      <c r="N528" s="176"/>
      <c r="O528" s="170" t="s">
        <v>3818</v>
      </c>
      <c r="P528" s="177"/>
    </row>
    <row r="529" spans="1:16" ht="22.5" outlineLevel="2">
      <c r="A529" s="104">
        <v>215</v>
      </c>
      <c r="B529" s="105" t="s">
        <v>8</v>
      </c>
      <c r="C529" s="106" t="s">
        <v>268</v>
      </c>
      <c r="D529" s="107" t="s">
        <v>1218</v>
      </c>
      <c r="E529" s="105" t="s">
        <v>10</v>
      </c>
      <c r="F529" s="108">
        <v>1606.171</v>
      </c>
      <c r="G529" s="138"/>
      <c r="H529" s="139">
        <f>F529*(1+G529/100)</f>
        <v>1606.171</v>
      </c>
      <c r="I529" s="138"/>
      <c r="J529" s="170">
        <f>H529*I529</f>
        <v>0</v>
      </c>
      <c r="K529" s="171"/>
      <c r="L529" s="172"/>
      <c r="M529" s="171"/>
      <c r="N529" s="172">
        <f>H529*M529</f>
        <v>0</v>
      </c>
      <c r="O529" s="170" t="s">
        <v>3818</v>
      </c>
    </row>
    <row r="530" spans="1:16" s="143" customFormat="1" outlineLevel="3">
      <c r="A530" s="109"/>
      <c r="B530" s="110"/>
      <c r="C530" s="110"/>
      <c r="D530" s="111" t="s">
        <v>584</v>
      </c>
      <c r="E530" s="110"/>
      <c r="F530" s="112">
        <v>1606.171</v>
      </c>
      <c r="G530" s="141"/>
      <c r="H530" s="142"/>
      <c r="I530" s="141"/>
      <c r="J530" s="174"/>
      <c r="K530" s="175"/>
      <c r="L530" s="176"/>
      <c r="M530" s="176"/>
      <c r="N530" s="176"/>
      <c r="O530" s="178" t="s">
        <v>2</v>
      </c>
      <c r="P530" s="177"/>
    </row>
    <row r="531" spans="1:16" s="146" customFormat="1" ht="12.75" customHeight="1" outlineLevel="2">
      <c r="A531" s="113"/>
      <c r="B531" s="114"/>
      <c r="C531" s="114"/>
      <c r="D531" s="115"/>
      <c r="E531" s="114"/>
      <c r="F531" s="116"/>
      <c r="G531" s="144"/>
      <c r="H531" s="145"/>
      <c r="I531" s="144"/>
      <c r="J531" s="179"/>
      <c r="K531" s="180"/>
      <c r="L531" s="181"/>
      <c r="M531" s="181"/>
      <c r="N531" s="181"/>
      <c r="O531" s="182" t="s">
        <v>2</v>
      </c>
      <c r="P531" s="183"/>
    </row>
    <row r="532" spans="1:16" s="146" customFormat="1" ht="12.75" customHeight="1" outlineLevel="1">
      <c r="A532" s="113"/>
      <c r="B532" s="114"/>
      <c r="C532" s="114"/>
      <c r="D532" s="115"/>
      <c r="E532" s="114"/>
      <c r="F532" s="116"/>
      <c r="G532" s="144"/>
      <c r="H532" s="145"/>
      <c r="I532" s="144"/>
      <c r="J532" s="179"/>
      <c r="K532" s="180"/>
      <c r="L532" s="181"/>
      <c r="M532" s="181"/>
      <c r="N532" s="181"/>
      <c r="O532" s="182" t="s">
        <v>2</v>
      </c>
      <c r="P532" s="183"/>
    </row>
    <row r="533" spans="1:16" s="134" customFormat="1" ht="18.75" customHeight="1">
      <c r="A533" s="96"/>
      <c r="B533" s="97"/>
      <c r="C533" s="98"/>
      <c r="D533" s="98" t="s">
        <v>1457</v>
      </c>
      <c r="E533" s="97"/>
      <c r="F533" s="99"/>
      <c r="G533" s="132"/>
      <c r="H533" s="133"/>
      <c r="I533" s="132"/>
      <c r="J533" s="160">
        <f>SUBTOTAL(9,J534:J598)</f>
        <v>0</v>
      </c>
      <c r="K533" s="161"/>
      <c r="L533" s="162">
        <f>SUBTOTAL(9,L534:L598)</f>
        <v>9.0577430674549984</v>
      </c>
      <c r="M533" s="162"/>
      <c r="N533" s="186">
        <f>SUBTOTAL(9,N534:N598)</f>
        <v>0</v>
      </c>
      <c r="O533" s="163" t="s">
        <v>2</v>
      </c>
      <c r="P533" s="164"/>
    </row>
    <row r="534" spans="1:16" s="137" customFormat="1" ht="16.5" customHeight="1" outlineLevel="1">
      <c r="A534" s="100"/>
      <c r="B534" s="101"/>
      <c r="C534" s="102"/>
      <c r="D534" s="102" t="s">
        <v>508</v>
      </c>
      <c r="E534" s="101"/>
      <c r="F534" s="103"/>
      <c r="G534" s="135"/>
      <c r="H534" s="136"/>
      <c r="I534" s="135"/>
      <c r="J534" s="165">
        <f>SUBTOTAL(9,J535:J547)</f>
        <v>0</v>
      </c>
      <c r="K534" s="166"/>
      <c r="L534" s="167">
        <f>SUBTOTAL(9,L535:L547)</f>
        <v>0</v>
      </c>
      <c r="M534" s="168"/>
      <c r="N534" s="167">
        <f>SUBTOTAL(9,N535:N547)</f>
        <v>0</v>
      </c>
      <c r="O534" s="163" t="s">
        <v>2</v>
      </c>
      <c r="P534" s="169"/>
    </row>
    <row r="535" spans="1:16" outlineLevel="2">
      <c r="A535" s="104">
        <v>216</v>
      </c>
      <c r="B535" s="105" t="s">
        <v>8</v>
      </c>
      <c r="C535" s="106" t="s">
        <v>72</v>
      </c>
      <c r="D535" s="107" t="s">
        <v>966</v>
      </c>
      <c r="E535" s="105" t="s">
        <v>11</v>
      </c>
      <c r="F535" s="108">
        <v>6.5</v>
      </c>
      <c r="G535" s="138"/>
      <c r="H535" s="139">
        <f>F535*(1+G535/100)</f>
        <v>6.5</v>
      </c>
      <c r="I535" s="138"/>
      <c r="J535" s="170">
        <f>H535*I535</f>
        <v>0</v>
      </c>
      <c r="K535" s="171"/>
      <c r="L535" s="172">
        <f>H535*K535</f>
        <v>0</v>
      </c>
      <c r="M535" s="171"/>
      <c r="N535" s="172">
        <f>H535*M535</f>
        <v>0</v>
      </c>
      <c r="O535" s="170" t="s">
        <v>3818</v>
      </c>
    </row>
    <row r="536" spans="1:16" s="143" customFormat="1" ht="33.75" outlineLevel="3">
      <c r="A536" s="109"/>
      <c r="B536" s="110"/>
      <c r="C536" s="110"/>
      <c r="D536" s="111" t="s">
        <v>1345</v>
      </c>
      <c r="E536" s="110"/>
      <c r="F536" s="112">
        <v>6.5</v>
      </c>
      <c r="G536" s="141"/>
      <c r="H536" s="142"/>
      <c r="I536" s="141"/>
      <c r="J536" s="174"/>
      <c r="K536" s="175"/>
      <c r="L536" s="176"/>
      <c r="M536" s="176"/>
      <c r="N536" s="176"/>
      <c r="O536" s="170" t="s">
        <v>3818</v>
      </c>
      <c r="P536" s="177"/>
    </row>
    <row r="537" spans="1:16" outlineLevel="2">
      <c r="A537" s="104">
        <v>217</v>
      </c>
      <c r="B537" s="105" t="s">
        <v>8</v>
      </c>
      <c r="C537" s="106" t="s">
        <v>73</v>
      </c>
      <c r="D537" s="107" t="s">
        <v>967</v>
      </c>
      <c r="E537" s="105" t="s">
        <v>11</v>
      </c>
      <c r="F537" s="108">
        <v>6.5</v>
      </c>
      <c r="G537" s="138"/>
      <c r="H537" s="139">
        <f>F537*(1+G537/100)</f>
        <v>6.5</v>
      </c>
      <c r="I537" s="138"/>
      <c r="J537" s="170">
        <f>H537*I537</f>
        <v>0</v>
      </c>
      <c r="K537" s="171"/>
      <c r="L537" s="172">
        <f>H537*K537</f>
        <v>0</v>
      </c>
      <c r="M537" s="171"/>
      <c r="N537" s="172">
        <f>H537*M537</f>
        <v>0</v>
      </c>
      <c r="O537" s="170" t="s">
        <v>3818</v>
      </c>
    </row>
    <row r="538" spans="1:16" s="143" customFormat="1" ht="33.75" outlineLevel="3">
      <c r="A538" s="109"/>
      <c r="B538" s="110"/>
      <c r="C538" s="110"/>
      <c r="D538" s="111" t="s">
        <v>1345</v>
      </c>
      <c r="E538" s="110"/>
      <c r="F538" s="112">
        <v>6.5</v>
      </c>
      <c r="G538" s="141"/>
      <c r="H538" s="142"/>
      <c r="I538" s="141"/>
      <c r="J538" s="174"/>
      <c r="K538" s="175"/>
      <c r="L538" s="176"/>
      <c r="M538" s="176"/>
      <c r="N538" s="176"/>
      <c r="O538" s="170" t="s">
        <v>3818</v>
      </c>
      <c r="P538" s="177"/>
    </row>
    <row r="539" spans="1:16" outlineLevel="2">
      <c r="A539" s="104">
        <v>218</v>
      </c>
      <c r="B539" s="105" t="s">
        <v>8</v>
      </c>
      <c r="C539" s="106" t="s">
        <v>78</v>
      </c>
      <c r="D539" s="107" t="s">
        <v>1074</v>
      </c>
      <c r="E539" s="105" t="s">
        <v>11</v>
      </c>
      <c r="F539" s="108">
        <v>5</v>
      </c>
      <c r="G539" s="138"/>
      <c r="H539" s="139">
        <f>F539*(1+G539/100)</f>
        <v>5</v>
      </c>
      <c r="I539" s="138"/>
      <c r="J539" s="170">
        <f>H539*I539</f>
        <v>0</v>
      </c>
      <c r="K539" s="171"/>
      <c r="L539" s="172">
        <f>H539*K539</f>
        <v>0</v>
      </c>
      <c r="M539" s="171"/>
      <c r="N539" s="172">
        <f>H539*M539</f>
        <v>0</v>
      </c>
      <c r="O539" s="170" t="s">
        <v>3818</v>
      </c>
    </row>
    <row r="540" spans="1:16" s="143" customFormat="1" outlineLevel="3">
      <c r="A540" s="109"/>
      <c r="B540" s="110"/>
      <c r="C540" s="110"/>
      <c r="D540" s="111" t="s">
        <v>829</v>
      </c>
      <c r="E540" s="110"/>
      <c r="F540" s="112">
        <v>5</v>
      </c>
      <c r="G540" s="141"/>
      <c r="H540" s="142"/>
      <c r="I540" s="141"/>
      <c r="J540" s="174"/>
      <c r="K540" s="175"/>
      <c r="L540" s="176"/>
      <c r="M540" s="176"/>
      <c r="N540" s="176"/>
      <c r="O540" s="170" t="s">
        <v>3818</v>
      </c>
      <c r="P540" s="177"/>
    </row>
    <row r="541" spans="1:16" outlineLevel="2">
      <c r="A541" s="104">
        <v>219</v>
      </c>
      <c r="B541" s="105" t="s">
        <v>8</v>
      </c>
      <c r="C541" s="106" t="s">
        <v>79</v>
      </c>
      <c r="D541" s="107" t="s">
        <v>867</v>
      </c>
      <c r="E541" s="105" t="s">
        <v>11</v>
      </c>
      <c r="F541" s="108">
        <v>5</v>
      </c>
      <c r="G541" s="138"/>
      <c r="H541" s="139">
        <f>F541*(1+G541/100)</f>
        <v>5</v>
      </c>
      <c r="I541" s="138"/>
      <c r="J541" s="170">
        <f>H541*I541</f>
        <v>0</v>
      </c>
      <c r="K541" s="171"/>
      <c r="L541" s="172">
        <f>H541*K541</f>
        <v>0</v>
      </c>
      <c r="M541" s="171"/>
      <c r="N541" s="172">
        <f>H541*M541</f>
        <v>0</v>
      </c>
      <c r="O541" s="170" t="s">
        <v>3818</v>
      </c>
    </row>
    <row r="542" spans="1:16" s="143" customFormat="1" outlineLevel="3">
      <c r="A542" s="109"/>
      <c r="B542" s="110"/>
      <c r="C542" s="110"/>
      <c r="D542" s="111" t="s">
        <v>829</v>
      </c>
      <c r="E542" s="110"/>
      <c r="F542" s="112">
        <v>5</v>
      </c>
      <c r="G542" s="141"/>
      <c r="H542" s="142"/>
      <c r="I542" s="141"/>
      <c r="J542" s="174"/>
      <c r="K542" s="175"/>
      <c r="L542" s="176"/>
      <c r="M542" s="176"/>
      <c r="N542" s="176"/>
      <c r="O542" s="170" t="s">
        <v>3818</v>
      </c>
      <c r="P542" s="177"/>
    </row>
    <row r="543" spans="1:16" outlineLevel="2">
      <c r="A543" s="104">
        <v>220</v>
      </c>
      <c r="B543" s="105" t="s">
        <v>8</v>
      </c>
      <c r="C543" s="106" t="s">
        <v>80</v>
      </c>
      <c r="D543" s="107" t="s">
        <v>1073</v>
      </c>
      <c r="E543" s="105" t="s">
        <v>4</v>
      </c>
      <c r="F543" s="108">
        <v>9.25</v>
      </c>
      <c r="G543" s="138"/>
      <c r="H543" s="139">
        <f>F543*(1+G543/100)</f>
        <v>9.25</v>
      </c>
      <c r="I543" s="138"/>
      <c r="J543" s="170">
        <f>H543*I543</f>
        <v>0</v>
      </c>
      <c r="K543" s="171"/>
      <c r="L543" s="172">
        <f>H543*K543</f>
        <v>0</v>
      </c>
      <c r="M543" s="171"/>
      <c r="N543" s="172">
        <f>H543*M543</f>
        <v>0</v>
      </c>
      <c r="O543" s="170" t="s">
        <v>3818</v>
      </c>
    </row>
    <row r="544" spans="1:16" s="143" customFormat="1" outlineLevel="3">
      <c r="A544" s="109"/>
      <c r="B544" s="110"/>
      <c r="C544" s="110"/>
      <c r="D544" s="111" t="s">
        <v>870</v>
      </c>
      <c r="E544" s="110"/>
      <c r="F544" s="112">
        <v>9.25</v>
      </c>
      <c r="G544" s="141"/>
      <c r="H544" s="142"/>
      <c r="I544" s="141"/>
      <c r="J544" s="174"/>
      <c r="K544" s="175"/>
      <c r="L544" s="176"/>
      <c r="M544" s="176"/>
      <c r="N544" s="176"/>
      <c r="O544" s="170" t="s">
        <v>3818</v>
      </c>
      <c r="P544" s="177"/>
    </row>
    <row r="545" spans="1:16" outlineLevel="2">
      <c r="A545" s="104">
        <v>221</v>
      </c>
      <c r="B545" s="105" t="s">
        <v>8</v>
      </c>
      <c r="C545" s="106" t="s">
        <v>81</v>
      </c>
      <c r="D545" s="107" t="s">
        <v>1016</v>
      </c>
      <c r="E545" s="105" t="s">
        <v>11</v>
      </c>
      <c r="F545" s="108">
        <v>8</v>
      </c>
      <c r="G545" s="138"/>
      <c r="H545" s="139">
        <f>F545*(1+G545/100)</f>
        <v>8</v>
      </c>
      <c r="I545" s="138"/>
      <c r="J545" s="170">
        <f>H545*I545</f>
        <v>0</v>
      </c>
      <c r="K545" s="171"/>
      <c r="L545" s="172">
        <f>H545*K545</f>
        <v>0</v>
      </c>
      <c r="M545" s="171"/>
      <c r="N545" s="172">
        <f>H545*M545</f>
        <v>0</v>
      </c>
      <c r="O545" s="170" t="s">
        <v>3818</v>
      </c>
    </row>
    <row r="546" spans="1:16" s="143" customFormat="1" outlineLevel="3">
      <c r="A546" s="109"/>
      <c r="B546" s="110"/>
      <c r="C546" s="110"/>
      <c r="D546" s="111" t="s">
        <v>844</v>
      </c>
      <c r="E546" s="110"/>
      <c r="F546" s="112">
        <v>8</v>
      </c>
      <c r="G546" s="141"/>
      <c r="H546" s="142"/>
      <c r="I546" s="141"/>
      <c r="J546" s="174"/>
      <c r="K546" s="175"/>
      <c r="L546" s="176"/>
      <c r="M546" s="176"/>
      <c r="N546" s="176"/>
      <c r="O546" s="178" t="s">
        <v>2</v>
      </c>
      <c r="P546" s="177"/>
    </row>
    <row r="547" spans="1:16" s="146" customFormat="1" ht="12.75" customHeight="1" outlineLevel="2">
      <c r="A547" s="113"/>
      <c r="B547" s="114"/>
      <c r="C547" s="114"/>
      <c r="D547" s="115"/>
      <c r="E547" s="114"/>
      <c r="F547" s="116"/>
      <c r="G547" s="144"/>
      <c r="H547" s="145"/>
      <c r="I547" s="144"/>
      <c r="J547" s="179"/>
      <c r="K547" s="180"/>
      <c r="L547" s="181"/>
      <c r="M547" s="181"/>
      <c r="N547" s="181"/>
      <c r="O547" s="182" t="s">
        <v>2</v>
      </c>
      <c r="P547" s="183"/>
    </row>
    <row r="548" spans="1:16" s="137" customFormat="1" ht="16.5" customHeight="1" outlineLevel="1">
      <c r="A548" s="100"/>
      <c r="B548" s="101"/>
      <c r="C548" s="102"/>
      <c r="D548" s="102" t="s">
        <v>467</v>
      </c>
      <c r="E548" s="101"/>
      <c r="F548" s="103"/>
      <c r="G548" s="135"/>
      <c r="H548" s="136"/>
      <c r="I548" s="135"/>
      <c r="J548" s="165">
        <f>SUBTOTAL(9,J549:J569)</f>
        <v>0</v>
      </c>
      <c r="K548" s="166"/>
      <c r="L548" s="167">
        <f>SUBTOTAL(9,L549:L569)</f>
        <v>9.0577430674549984</v>
      </c>
      <c r="M548" s="168"/>
      <c r="N548" s="167">
        <f>SUBTOTAL(9,N549:N569)</f>
        <v>0</v>
      </c>
      <c r="O548" s="163" t="s">
        <v>2</v>
      </c>
      <c r="P548" s="169"/>
    </row>
    <row r="549" spans="1:16" ht="22.5" outlineLevel="2">
      <c r="A549" s="104">
        <v>222</v>
      </c>
      <c r="B549" s="105" t="s">
        <v>8</v>
      </c>
      <c r="C549" s="106" t="s">
        <v>85</v>
      </c>
      <c r="D549" s="107" t="s">
        <v>1215</v>
      </c>
      <c r="E549" s="105" t="s">
        <v>10</v>
      </c>
      <c r="F549" s="108">
        <v>6.45</v>
      </c>
      <c r="G549" s="138">
        <v>0</v>
      </c>
      <c r="H549" s="139">
        <f>F549*(1+G549/100)</f>
        <v>6.45</v>
      </c>
      <c r="I549" s="138"/>
      <c r="J549" s="170">
        <f>H549*I549</f>
        <v>0</v>
      </c>
      <c r="K549" s="171"/>
      <c r="L549" s="172">
        <f>H549*K549</f>
        <v>0</v>
      </c>
      <c r="M549" s="171"/>
      <c r="N549" s="172">
        <f>H549*M549</f>
        <v>0</v>
      </c>
      <c r="O549" s="170" t="s">
        <v>3818</v>
      </c>
    </row>
    <row r="550" spans="1:16" s="143" customFormat="1" outlineLevel="3">
      <c r="A550" s="109"/>
      <c r="B550" s="110"/>
      <c r="C550" s="110"/>
      <c r="D550" s="111" t="s">
        <v>662</v>
      </c>
      <c r="E550" s="110"/>
      <c r="F550" s="112">
        <v>6.45</v>
      </c>
      <c r="G550" s="141"/>
      <c r="H550" s="142"/>
      <c r="I550" s="141"/>
      <c r="J550" s="174"/>
      <c r="K550" s="175"/>
      <c r="L550" s="176"/>
      <c r="M550" s="176"/>
      <c r="N550" s="176"/>
      <c r="O550" s="170" t="s">
        <v>3818</v>
      </c>
      <c r="P550" s="177"/>
    </row>
    <row r="551" spans="1:16" outlineLevel="2">
      <c r="A551" s="104">
        <v>223</v>
      </c>
      <c r="B551" s="105" t="s">
        <v>8</v>
      </c>
      <c r="C551" s="106" t="s">
        <v>86</v>
      </c>
      <c r="D551" s="107" t="s">
        <v>1094</v>
      </c>
      <c r="E551" s="105" t="s">
        <v>11</v>
      </c>
      <c r="F551" s="108">
        <v>0.80625000000000002</v>
      </c>
      <c r="G551" s="138">
        <v>0</v>
      </c>
      <c r="H551" s="139">
        <f>F551*(1+G551/100)</f>
        <v>0.80625000000000002</v>
      </c>
      <c r="I551" s="138"/>
      <c r="J551" s="170">
        <f>H551*I551</f>
        <v>0</v>
      </c>
      <c r="K551" s="171">
        <v>1.98</v>
      </c>
      <c r="L551" s="172">
        <f>H551*K551</f>
        <v>1.5963750000000001</v>
      </c>
      <c r="M551" s="171"/>
      <c r="N551" s="172">
        <f>H551*M551</f>
        <v>0</v>
      </c>
      <c r="O551" s="170" t="s">
        <v>3818</v>
      </c>
    </row>
    <row r="552" spans="1:16" s="143" customFormat="1" outlineLevel="3">
      <c r="A552" s="109"/>
      <c r="B552" s="110"/>
      <c r="C552" s="110"/>
      <c r="D552" s="111" t="s">
        <v>668</v>
      </c>
      <c r="E552" s="110"/>
      <c r="F552" s="112">
        <v>0.80625000000000002</v>
      </c>
      <c r="G552" s="141"/>
      <c r="H552" s="142"/>
      <c r="I552" s="141"/>
      <c r="J552" s="174"/>
      <c r="K552" s="175"/>
      <c r="L552" s="176"/>
      <c r="M552" s="176"/>
      <c r="N552" s="176"/>
      <c r="O552" s="170" t="s">
        <v>3818</v>
      </c>
      <c r="P552" s="177"/>
    </row>
    <row r="553" spans="1:16" outlineLevel="2">
      <c r="A553" s="104">
        <v>224</v>
      </c>
      <c r="B553" s="105" t="s">
        <v>8</v>
      </c>
      <c r="C553" s="106" t="s">
        <v>87</v>
      </c>
      <c r="D553" s="107" t="s">
        <v>713</v>
      </c>
      <c r="E553" s="105" t="s">
        <v>11</v>
      </c>
      <c r="F553" s="108">
        <v>0.26874999999999999</v>
      </c>
      <c r="G553" s="138">
        <v>0</v>
      </c>
      <c r="H553" s="139">
        <f>F553*(1+G553/100)</f>
        <v>0.26874999999999999</v>
      </c>
      <c r="I553" s="138"/>
      <c r="J553" s="170">
        <f>H553*I553</f>
        <v>0</v>
      </c>
      <c r="K553" s="171">
        <v>2.3323800000000001</v>
      </c>
      <c r="L553" s="172">
        <f>H553*K553</f>
        <v>0.62682712500000004</v>
      </c>
      <c r="M553" s="171"/>
      <c r="N553" s="172">
        <f>H553*M553</f>
        <v>0</v>
      </c>
      <c r="O553" s="170" t="s">
        <v>3818</v>
      </c>
    </row>
    <row r="554" spans="1:16" s="143" customFormat="1" outlineLevel="3">
      <c r="A554" s="109"/>
      <c r="B554" s="110"/>
      <c r="C554" s="110"/>
      <c r="D554" s="111" t="s">
        <v>693</v>
      </c>
      <c r="E554" s="110"/>
      <c r="F554" s="112">
        <v>0.26874999999999999</v>
      </c>
      <c r="G554" s="141"/>
      <c r="H554" s="142"/>
      <c r="I554" s="141"/>
      <c r="J554" s="174"/>
      <c r="K554" s="175"/>
      <c r="L554" s="176"/>
      <c r="M554" s="176"/>
      <c r="N554" s="176"/>
      <c r="O554" s="170" t="s">
        <v>3818</v>
      </c>
      <c r="P554" s="177"/>
    </row>
    <row r="555" spans="1:16" outlineLevel="2">
      <c r="A555" s="104">
        <v>225</v>
      </c>
      <c r="B555" s="105" t="s">
        <v>8</v>
      </c>
      <c r="C555" s="106" t="s">
        <v>88</v>
      </c>
      <c r="D555" s="107" t="s">
        <v>1063</v>
      </c>
      <c r="E555" s="105" t="s">
        <v>11</v>
      </c>
      <c r="F555" s="108">
        <v>1.4144999999999996</v>
      </c>
      <c r="G555" s="138">
        <v>0</v>
      </c>
      <c r="H555" s="139">
        <f>F555*(1+G555/100)</f>
        <v>1.4144999999999996</v>
      </c>
      <c r="I555" s="138"/>
      <c r="J555" s="170">
        <f>H555*I555</f>
        <v>0</v>
      </c>
      <c r="K555" s="171">
        <v>2.45329</v>
      </c>
      <c r="L555" s="172">
        <f>H555*K555</f>
        <v>3.470178704999999</v>
      </c>
      <c r="M555" s="171"/>
      <c r="N555" s="172">
        <f>H555*M555</f>
        <v>0</v>
      </c>
      <c r="O555" s="170" t="s">
        <v>3818</v>
      </c>
    </row>
    <row r="556" spans="1:16" s="143" customFormat="1" outlineLevel="3">
      <c r="A556" s="109"/>
      <c r="B556" s="110"/>
      <c r="C556" s="110"/>
      <c r="D556" s="111" t="s">
        <v>589</v>
      </c>
      <c r="E556" s="110"/>
      <c r="F556" s="112">
        <v>1.4144999999999996</v>
      </c>
      <c r="G556" s="141"/>
      <c r="H556" s="142"/>
      <c r="I556" s="141"/>
      <c r="J556" s="174"/>
      <c r="K556" s="175"/>
      <c r="L556" s="176"/>
      <c r="M556" s="176"/>
      <c r="N556" s="176"/>
      <c r="O556" s="170" t="s">
        <v>3818</v>
      </c>
      <c r="P556" s="177"/>
    </row>
    <row r="557" spans="1:16" outlineLevel="2">
      <c r="A557" s="104">
        <v>226</v>
      </c>
      <c r="B557" s="105" t="s">
        <v>8</v>
      </c>
      <c r="C557" s="106" t="s">
        <v>89</v>
      </c>
      <c r="D557" s="107" t="s">
        <v>748</v>
      </c>
      <c r="E557" s="105" t="s">
        <v>10</v>
      </c>
      <c r="F557" s="108">
        <v>1.9199999999999997</v>
      </c>
      <c r="G557" s="138">
        <v>0</v>
      </c>
      <c r="H557" s="139">
        <f>F557*(1+G557/100)</f>
        <v>1.9199999999999997</v>
      </c>
      <c r="I557" s="138"/>
      <c r="J557" s="170">
        <f>H557*I557</f>
        <v>0</v>
      </c>
      <c r="K557" s="171">
        <v>2.47E-3</v>
      </c>
      <c r="L557" s="172">
        <f>H557*K557</f>
        <v>4.742399999999999E-3</v>
      </c>
      <c r="M557" s="171"/>
      <c r="N557" s="172">
        <f>H557*M557</f>
        <v>0</v>
      </c>
      <c r="O557" s="170" t="s">
        <v>3818</v>
      </c>
    </row>
    <row r="558" spans="1:16" s="143" customFormat="1" outlineLevel="3">
      <c r="A558" s="109"/>
      <c r="B558" s="110"/>
      <c r="C558" s="110"/>
      <c r="D558" s="111" t="s">
        <v>620</v>
      </c>
      <c r="E558" s="110"/>
      <c r="F558" s="112">
        <v>1.9199999999999997</v>
      </c>
      <c r="G558" s="141"/>
      <c r="H558" s="142"/>
      <c r="I558" s="141"/>
      <c r="J558" s="174"/>
      <c r="K558" s="175"/>
      <c r="L558" s="176"/>
      <c r="M558" s="176"/>
      <c r="N558" s="176"/>
      <c r="O558" s="170" t="s">
        <v>3818</v>
      </c>
      <c r="P558" s="177"/>
    </row>
    <row r="559" spans="1:16" outlineLevel="2">
      <c r="A559" s="104">
        <v>227</v>
      </c>
      <c r="B559" s="105" t="s">
        <v>8</v>
      </c>
      <c r="C559" s="106" t="s">
        <v>90</v>
      </c>
      <c r="D559" s="107" t="s">
        <v>767</v>
      </c>
      <c r="E559" s="105" t="s">
        <v>10</v>
      </c>
      <c r="F559" s="108">
        <v>1.92</v>
      </c>
      <c r="G559" s="138">
        <v>0</v>
      </c>
      <c r="H559" s="139">
        <f>F559*(1+G559/100)</f>
        <v>1.92</v>
      </c>
      <c r="I559" s="138"/>
      <c r="J559" s="170">
        <f>H559*I559</f>
        <v>0</v>
      </c>
      <c r="K559" s="171"/>
      <c r="L559" s="172">
        <f>H559*K559</f>
        <v>0</v>
      </c>
      <c r="M559" s="171"/>
      <c r="N559" s="172">
        <f>H559*M559</f>
        <v>0</v>
      </c>
      <c r="O559" s="170" t="s">
        <v>3818</v>
      </c>
    </row>
    <row r="560" spans="1:16" outlineLevel="2">
      <c r="A560" s="104">
        <v>228</v>
      </c>
      <c r="B560" s="105" t="s">
        <v>8</v>
      </c>
      <c r="C560" s="106" t="s">
        <v>91</v>
      </c>
      <c r="D560" s="107" t="s">
        <v>876</v>
      </c>
      <c r="E560" s="105" t="s">
        <v>4</v>
      </c>
      <c r="F560" s="108">
        <v>6.4492199999999986E-2</v>
      </c>
      <c r="G560" s="138">
        <v>0</v>
      </c>
      <c r="H560" s="139">
        <f>F560*(1+G560/100)</f>
        <v>6.4492199999999986E-2</v>
      </c>
      <c r="I560" s="138"/>
      <c r="J560" s="170">
        <f>H560*I560</f>
        <v>0</v>
      </c>
      <c r="K560" s="171">
        <v>1.06277</v>
      </c>
      <c r="L560" s="172">
        <f>H560*K560</f>
        <v>6.8540375393999986E-2</v>
      </c>
      <c r="M560" s="171"/>
      <c r="N560" s="172">
        <f>H560*M560</f>
        <v>0</v>
      </c>
      <c r="O560" s="170" t="s">
        <v>3818</v>
      </c>
    </row>
    <row r="561" spans="1:16" s="143" customFormat="1" ht="22.5" outlineLevel="3">
      <c r="A561" s="109"/>
      <c r="B561" s="110"/>
      <c r="C561" s="110"/>
      <c r="D561" s="111" t="s">
        <v>1158</v>
      </c>
      <c r="E561" s="110"/>
      <c r="F561" s="112">
        <v>6.4492199999999986E-2</v>
      </c>
      <c r="G561" s="141"/>
      <c r="H561" s="142"/>
      <c r="I561" s="141"/>
      <c r="J561" s="174"/>
      <c r="K561" s="175"/>
      <c r="L561" s="176"/>
      <c r="M561" s="176"/>
      <c r="N561" s="176"/>
      <c r="O561" s="170" t="s">
        <v>3818</v>
      </c>
      <c r="P561" s="177"/>
    </row>
    <row r="562" spans="1:16" ht="22.5" outlineLevel="2">
      <c r="A562" s="104">
        <v>229</v>
      </c>
      <c r="B562" s="105" t="s">
        <v>8</v>
      </c>
      <c r="C562" s="106" t="s">
        <v>95</v>
      </c>
      <c r="D562" s="107" t="s">
        <v>1152</v>
      </c>
      <c r="E562" s="105" t="s">
        <v>11</v>
      </c>
      <c r="F562" s="108">
        <v>1.31325</v>
      </c>
      <c r="G562" s="138">
        <v>0</v>
      </c>
      <c r="H562" s="139">
        <f>F562*(1+G562/100)</f>
        <v>1.31325</v>
      </c>
      <c r="I562" s="138"/>
      <c r="J562" s="170">
        <f>H562*I562</f>
        <v>0</v>
      </c>
      <c r="K562" s="171">
        <v>2.45329</v>
      </c>
      <c r="L562" s="172">
        <f>H562*K562</f>
        <v>3.2217830924999999</v>
      </c>
      <c r="M562" s="171"/>
      <c r="N562" s="172">
        <f>H562*M562</f>
        <v>0</v>
      </c>
      <c r="O562" s="170" t="s">
        <v>3818</v>
      </c>
    </row>
    <row r="563" spans="1:16" s="143" customFormat="1" outlineLevel="3">
      <c r="A563" s="109"/>
      <c r="B563" s="110"/>
      <c r="C563" s="110"/>
      <c r="D563" s="111" t="s">
        <v>817</v>
      </c>
      <c r="E563" s="110"/>
      <c r="F563" s="112">
        <v>1.31325</v>
      </c>
      <c r="G563" s="141"/>
      <c r="H563" s="142"/>
      <c r="I563" s="141"/>
      <c r="J563" s="174"/>
      <c r="K563" s="175"/>
      <c r="L563" s="176"/>
      <c r="M563" s="176"/>
      <c r="N563" s="176"/>
      <c r="O563" s="170" t="s">
        <v>3818</v>
      </c>
      <c r="P563" s="177"/>
    </row>
    <row r="564" spans="1:16" outlineLevel="2">
      <c r="A564" s="104">
        <v>230</v>
      </c>
      <c r="B564" s="105" t="s">
        <v>8</v>
      </c>
      <c r="C564" s="106" t="s">
        <v>96</v>
      </c>
      <c r="D564" s="107" t="s">
        <v>848</v>
      </c>
      <c r="E564" s="105" t="s">
        <v>10</v>
      </c>
      <c r="F564" s="108">
        <v>8.7550000000000008</v>
      </c>
      <c r="G564" s="138">
        <v>0</v>
      </c>
      <c r="H564" s="139">
        <f>F564*(1+G564/100)</f>
        <v>8.7550000000000008</v>
      </c>
      <c r="I564" s="138"/>
      <c r="J564" s="170">
        <f>H564*I564</f>
        <v>0</v>
      </c>
      <c r="K564" s="171">
        <v>2.7499999999999998E-3</v>
      </c>
      <c r="L564" s="172">
        <f>H564*K564</f>
        <v>2.407625E-2</v>
      </c>
      <c r="M564" s="171"/>
      <c r="N564" s="172">
        <f>H564*M564</f>
        <v>0</v>
      </c>
      <c r="O564" s="170" t="s">
        <v>3818</v>
      </c>
    </row>
    <row r="565" spans="1:16" s="143" customFormat="1" outlineLevel="3">
      <c r="A565" s="109"/>
      <c r="B565" s="110"/>
      <c r="C565" s="110"/>
      <c r="D565" s="111" t="s">
        <v>797</v>
      </c>
      <c r="E565" s="110"/>
      <c r="F565" s="112">
        <v>8.7550000000000008</v>
      </c>
      <c r="G565" s="141"/>
      <c r="H565" s="142"/>
      <c r="I565" s="141"/>
      <c r="J565" s="174"/>
      <c r="K565" s="175"/>
      <c r="L565" s="176"/>
      <c r="M565" s="176"/>
      <c r="N565" s="176"/>
      <c r="O565" s="170" t="s">
        <v>3818</v>
      </c>
      <c r="P565" s="177"/>
    </row>
    <row r="566" spans="1:16" outlineLevel="2">
      <c r="A566" s="104">
        <v>231</v>
      </c>
      <c r="B566" s="105" t="s">
        <v>8</v>
      </c>
      <c r="C566" s="106" t="s">
        <v>97</v>
      </c>
      <c r="D566" s="107" t="s">
        <v>875</v>
      </c>
      <c r="E566" s="105" t="s">
        <v>10</v>
      </c>
      <c r="F566" s="108">
        <v>8.7550000000000008</v>
      </c>
      <c r="G566" s="138">
        <v>0</v>
      </c>
      <c r="H566" s="139">
        <f>F566*(1+G566/100)</f>
        <v>8.7550000000000008</v>
      </c>
      <c r="I566" s="138"/>
      <c r="J566" s="170">
        <f>H566*I566</f>
        <v>0</v>
      </c>
      <c r="K566" s="171"/>
      <c r="L566" s="172">
        <f>H566*K566</f>
        <v>0</v>
      </c>
      <c r="M566" s="171"/>
      <c r="N566" s="172">
        <f>H566*M566</f>
        <v>0</v>
      </c>
      <c r="O566" s="170" t="s">
        <v>3818</v>
      </c>
    </row>
    <row r="567" spans="1:16" outlineLevel="2">
      <c r="A567" s="104">
        <v>232</v>
      </c>
      <c r="B567" s="105" t="s">
        <v>8</v>
      </c>
      <c r="C567" s="106" t="s">
        <v>98</v>
      </c>
      <c r="D567" s="107" t="s">
        <v>926</v>
      </c>
      <c r="E567" s="105" t="s">
        <v>4</v>
      </c>
      <c r="F567" s="108">
        <v>4.2549299999999998E-2</v>
      </c>
      <c r="G567" s="138">
        <v>0</v>
      </c>
      <c r="H567" s="139">
        <f>F567*(1+G567/100)</f>
        <v>4.2549299999999998E-2</v>
      </c>
      <c r="I567" s="138"/>
      <c r="J567" s="170">
        <f>H567*I567</f>
        <v>0</v>
      </c>
      <c r="K567" s="171">
        <v>1.06277</v>
      </c>
      <c r="L567" s="172">
        <f>H567*K567</f>
        <v>4.5220119561E-2</v>
      </c>
      <c r="M567" s="171"/>
      <c r="N567" s="172">
        <f>H567*M567</f>
        <v>0</v>
      </c>
      <c r="O567" s="170" t="s">
        <v>3818</v>
      </c>
    </row>
    <row r="568" spans="1:16" s="143" customFormat="1" outlineLevel="3">
      <c r="A568" s="109"/>
      <c r="B568" s="110"/>
      <c r="C568" s="110"/>
      <c r="D568" s="111" t="s">
        <v>881</v>
      </c>
      <c r="E568" s="110"/>
      <c r="F568" s="112">
        <v>4.2549299999999998E-2</v>
      </c>
      <c r="G568" s="141"/>
      <c r="H568" s="142"/>
      <c r="I568" s="141"/>
      <c r="J568" s="174"/>
      <c r="K568" s="175"/>
      <c r="L568" s="176"/>
      <c r="M568" s="176"/>
      <c r="N568" s="176"/>
      <c r="O568" s="178" t="s">
        <v>2</v>
      </c>
      <c r="P568" s="177"/>
    </row>
    <row r="569" spans="1:16" s="146" customFormat="1" ht="12.75" customHeight="1" outlineLevel="2">
      <c r="A569" s="113"/>
      <c r="B569" s="114"/>
      <c r="C569" s="114"/>
      <c r="D569" s="115"/>
      <c r="E569" s="114"/>
      <c r="F569" s="116"/>
      <c r="G569" s="144"/>
      <c r="H569" s="145"/>
      <c r="I569" s="144"/>
      <c r="J569" s="179"/>
      <c r="K569" s="180"/>
      <c r="L569" s="181"/>
      <c r="M569" s="181"/>
      <c r="N569" s="181"/>
      <c r="O569" s="182" t="s">
        <v>2</v>
      </c>
      <c r="P569" s="183"/>
    </row>
    <row r="570" spans="1:16" s="137" customFormat="1" ht="16.5" customHeight="1" outlineLevel="1">
      <c r="A570" s="100"/>
      <c r="B570" s="101"/>
      <c r="C570" s="102"/>
      <c r="D570" s="102" t="s">
        <v>649</v>
      </c>
      <c r="E570" s="101"/>
      <c r="F570" s="103"/>
      <c r="G570" s="135"/>
      <c r="H570" s="136"/>
      <c r="I570" s="135"/>
      <c r="J570" s="165">
        <f>SUBTOTAL(9,J571:J572)</f>
        <v>0</v>
      </c>
      <c r="K570" s="166"/>
      <c r="L570" s="167">
        <f>SUBTOTAL(9,L571:L572)</f>
        <v>0</v>
      </c>
      <c r="M570" s="168"/>
      <c r="N570" s="167">
        <f>SUBTOTAL(9,N571:N572)</f>
        <v>0</v>
      </c>
      <c r="O570" s="163" t="s">
        <v>2</v>
      </c>
      <c r="P570" s="169"/>
    </row>
    <row r="571" spans="1:16" outlineLevel="2">
      <c r="A571" s="104">
        <v>233</v>
      </c>
      <c r="B571" s="105" t="s">
        <v>8</v>
      </c>
      <c r="C571" s="106" t="s">
        <v>324</v>
      </c>
      <c r="D571" s="107" t="s">
        <v>833</v>
      </c>
      <c r="E571" s="105" t="s">
        <v>4</v>
      </c>
      <c r="F571" s="108">
        <v>9.0577430674549984</v>
      </c>
      <c r="G571" s="138"/>
      <c r="H571" s="139">
        <f>F571*(1+G571/100)</f>
        <v>9.0577430674549984</v>
      </c>
      <c r="I571" s="138"/>
      <c r="J571" s="170">
        <f>H571*I571</f>
        <v>0</v>
      </c>
      <c r="K571" s="171"/>
      <c r="L571" s="172">
        <f>H571*K571</f>
        <v>0</v>
      </c>
      <c r="M571" s="171"/>
      <c r="N571" s="172">
        <f>H571*M571</f>
        <v>0</v>
      </c>
      <c r="O571" s="170" t="s">
        <v>3818</v>
      </c>
    </row>
    <row r="572" spans="1:16" s="146" customFormat="1" ht="12.75" customHeight="1" outlineLevel="2">
      <c r="A572" s="113"/>
      <c r="B572" s="114"/>
      <c r="C572" s="114"/>
      <c r="D572" s="115"/>
      <c r="E572" s="114"/>
      <c r="F572" s="116"/>
      <c r="G572" s="144"/>
      <c r="H572" s="145"/>
      <c r="I572" s="144"/>
      <c r="J572" s="179"/>
      <c r="K572" s="180"/>
      <c r="L572" s="181"/>
      <c r="M572" s="181"/>
      <c r="N572" s="181"/>
      <c r="O572" s="182" t="s">
        <v>2</v>
      </c>
      <c r="P572" s="183"/>
    </row>
    <row r="573" spans="1:16" s="137" customFormat="1" ht="16.5" customHeight="1" outlineLevel="1">
      <c r="A573" s="100"/>
      <c r="B573" s="101"/>
      <c r="C573" s="102"/>
      <c r="D573" s="102" t="s">
        <v>655</v>
      </c>
      <c r="E573" s="101"/>
      <c r="F573" s="103"/>
      <c r="G573" s="135"/>
      <c r="H573" s="136"/>
      <c r="I573" s="135"/>
      <c r="J573" s="165">
        <f>SUBTOTAL(9,J574:J576)</f>
        <v>0</v>
      </c>
      <c r="K573" s="166"/>
      <c r="L573" s="167"/>
      <c r="M573" s="168"/>
      <c r="N573" s="167">
        <f>SUBTOTAL(9,N574:N576)</f>
        <v>0</v>
      </c>
      <c r="O573" s="163" t="s">
        <v>2</v>
      </c>
      <c r="P573" s="169"/>
    </row>
    <row r="574" spans="1:16" ht="33.75" outlineLevel="2">
      <c r="A574" s="104">
        <v>234</v>
      </c>
      <c r="B574" s="105" t="s">
        <v>6</v>
      </c>
      <c r="C574" s="106" t="s">
        <v>23</v>
      </c>
      <c r="D574" s="107" t="s">
        <v>1448</v>
      </c>
      <c r="E574" s="105" t="s">
        <v>17</v>
      </c>
      <c r="F574" s="108">
        <v>1</v>
      </c>
      <c r="G574" s="138">
        <v>0</v>
      </c>
      <c r="H574" s="139">
        <f>F574*(1+G574/100)</f>
        <v>1</v>
      </c>
      <c r="I574" s="138"/>
      <c r="J574" s="170">
        <f>H574*I574</f>
        <v>0</v>
      </c>
      <c r="K574" s="171"/>
      <c r="L574" s="172"/>
      <c r="M574" s="171"/>
      <c r="N574" s="172">
        <f>H574*M574</f>
        <v>0</v>
      </c>
      <c r="O574" s="184" t="s">
        <v>1651</v>
      </c>
    </row>
    <row r="575" spans="1:16" ht="56.25" outlineLevel="2">
      <c r="A575" s="104">
        <v>235</v>
      </c>
      <c r="B575" s="105" t="s">
        <v>6</v>
      </c>
      <c r="C575" s="106" t="s">
        <v>24</v>
      </c>
      <c r="D575" s="107" t="s">
        <v>1455</v>
      </c>
      <c r="E575" s="105" t="s">
        <v>17</v>
      </c>
      <c r="F575" s="108">
        <v>1</v>
      </c>
      <c r="G575" s="138">
        <v>0</v>
      </c>
      <c r="H575" s="139">
        <f>F575*(1+G575/100)</f>
        <v>1</v>
      </c>
      <c r="I575" s="138"/>
      <c r="J575" s="170">
        <f>H575*I575</f>
        <v>0</v>
      </c>
      <c r="K575" s="171"/>
      <c r="L575" s="172"/>
      <c r="M575" s="171"/>
      <c r="N575" s="172">
        <f>H575*M575</f>
        <v>0</v>
      </c>
      <c r="O575" s="184" t="s">
        <v>1651</v>
      </c>
    </row>
    <row r="576" spans="1:16" s="146" customFormat="1" ht="12.75" customHeight="1" outlineLevel="2">
      <c r="A576" s="113"/>
      <c r="B576" s="114"/>
      <c r="C576" s="114"/>
      <c r="D576" s="115"/>
      <c r="E576" s="114"/>
      <c r="F576" s="116"/>
      <c r="G576" s="144"/>
      <c r="H576" s="145"/>
      <c r="I576" s="144"/>
      <c r="J576" s="179"/>
      <c r="K576" s="180"/>
      <c r="L576" s="181"/>
      <c r="M576" s="181"/>
      <c r="N576" s="181"/>
      <c r="O576" s="182" t="s">
        <v>2</v>
      </c>
      <c r="P576" s="183"/>
    </row>
    <row r="577" spans="1:16" s="137" customFormat="1" ht="16.5" customHeight="1" outlineLevel="1">
      <c r="A577" s="100"/>
      <c r="B577" s="101"/>
      <c r="C577" s="102"/>
      <c r="D577" s="102" t="s">
        <v>663</v>
      </c>
      <c r="E577" s="101"/>
      <c r="F577" s="103"/>
      <c r="G577" s="135"/>
      <c r="H577" s="136"/>
      <c r="I577" s="135"/>
      <c r="J577" s="165">
        <f>SUBTOTAL(9,J578:J597)</f>
        <v>0</v>
      </c>
      <c r="K577" s="166"/>
      <c r="L577" s="167"/>
      <c r="M577" s="168"/>
      <c r="N577" s="167">
        <f>SUBTOTAL(9,N578:N597)</f>
        <v>0</v>
      </c>
      <c r="O577" s="163" t="s">
        <v>2</v>
      </c>
      <c r="P577" s="169"/>
    </row>
    <row r="578" spans="1:16" outlineLevel="2">
      <c r="A578" s="104">
        <v>236</v>
      </c>
      <c r="B578" s="105" t="s">
        <v>8</v>
      </c>
      <c r="C578" s="106" t="s">
        <v>156</v>
      </c>
      <c r="D578" s="107" t="s">
        <v>794</v>
      </c>
      <c r="E578" s="105" t="s">
        <v>10</v>
      </c>
      <c r="F578" s="108">
        <v>4.714999999999999</v>
      </c>
      <c r="G578" s="138"/>
      <c r="H578" s="139">
        <f>F578*(1+G578/100)</f>
        <v>4.714999999999999</v>
      </c>
      <c r="I578" s="138"/>
      <c r="J578" s="170">
        <f>H578*I578</f>
        <v>0</v>
      </c>
      <c r="K578" s="171"/>
      <c r="L578" s="172"/>
      <c r="M578" s="171"/>
      <c r="N578" s="172">
        <f>H578*M578</f>
        <v>0</v>
      </c>
      <c r="O578" s="170" t="s">
        <v>3818</v>
      </c>
    </row>
    <row r="579" spans="1:16" s="143" customFormat="1" outlineLevel="3">
      <c r="A579" s="109"/>
      <c r="B579" s="110"/>
      <c r="C579" s="110"/>
      <c r="D579" s="111" t="s">
        <v>580</v>
      </c>
      <c r="E579" s="110"/>
      <c r="F579" s="112">
        <v>4.714999999999999</v>
      </c>
      <c r="G579" s="141"/>
      <c r="H579" s="142"/>
      <c r="I579" s="141"/>
      <c r="J579" s="174"/>
      <c r="K579" s="175"/>
      <c r="L579" s="176"/>
      <c r="M579" s="176"/>
      <c r="N579" s="176"/>
      <c r="O579" s="170" t="s">
        <v>3818</v>
      </c>
      <c r="P579" s="177"/>
    </row>
    <row r="580" spans="1:16" outlineLevel="2">
      <c r="A580" s="104">
        <v>237</v>
      </c>
      <c r="B580" s="105" t="s">
        <v>8</v>
      </c>
      <c r="C580" s="106" t="s">
        <v>157</v>
      </c>
      <c r="D580" s="107" t="s">
        <v>778</v>
      </c>
      <c r="E580" s="105" t="s">
        <v>10</v>
      </c>
      <c r="F580" s="108">
        <v>6.1174999999999997</v>
      </c>
      <c r="G580" s="138"/>
      <c r="H580" s="139">
        <f>F580*(1+G580/100)</f>
        <v>6.1174999999999997</v>
      </c>
      <c r="I580" s="138"/>
      <c r="J580" s="170">
        <f>H580*I580</f>
        <v>0</v>
      </c>
      <c r="K580" s="171"/>
      <c r="L580" s="172"/>
      <c r="M580" s="171"/>
      <c r="N580" s="172">
        <f>H580*M580</f>
        <v>0</v>
      </c>
      <c r="O580" s="170" t="s">
        <v>3818</v>
      </c>
    </row>
    <row r="581" spans="1:16" s="143" customFormat="1" outlineLevel="3">
      <c r="A581" s="109"/>
      <c r="B581" s="110"/>
      <c r="C581" s="110"/>
      <c r="D581" s="111" t="s">
        <v>788</v>
      </c>
      <c r="E581" s="110"/>
      <c r="F581" s="112">
        <v>6.1174999999999997</v>
      </c>
      <c r="G581" s="141"/>
      <c r="H581" s="142"/>
      <c r="I581" s="141"/>
      <c r="J581" s="174"/>
      <c r="K581" s="175"/>
      <c r="L581" s="176"/>
      <c r="M581" s="176"/>
      <c r="N581" s="176"/>
      <c r="O581" s="170" t="s">
        <v>3818</v>
      </c>
      <c r="P581" s="177"/>
    </row>
    <row r="582" spans="1:16" outlineLevel="2">
      <c r="A582" s="104">
        <v>238</v>
      </c>
      <c r="B582" s="105" t="s">
        <v>1</v>
      </c>
      <c r="C582" s="106" t="s">
        <v>39</v>
      </c>
      <c r="D582" s="107" t="s">
        <v>672</v>
      </c>
      <c r="E582" s="105" t="s">
        <v>4</v>
      </c>
      <c r="F582" s="108">
        <v>2.4723749999999997E-3</v>
      </c>
      <c r="G582" s="138"/>
      <c r="H582" s="139">
        <f>F582*(1+G582/100)</f>
        <v>2.4723749999999997E-3</v>
      </c>
      <c r="I582" s="138"/>
      <c r="J582" s="170">
        <f>H582*I582</f>
        <v>0</v>
      </c>
      <c r="K582" s="171"/>
      <c r="L582" s="172"/>
      <c r="M582" s="171"/>
      <c r="N582" s="172">
        <f>H582*M582</f>
        <v>0</v>
      </c>
      <c r="O582" s="170" t="s">
        <v>3818</v>
      </c>
    </row>
    <row r="583" spans="1:16" s="143" customFormat="1" outlineLevel="3">
      <c r="A583" s="109"/>
      <c r="B583" s="110"/>
      <c r="C583" s="110"/>
      <c r="D583" s="111" t="s">
        <v>625</v>
      </c>
      <c r="E583" s="110"/>
      <c r="F583" s="112">
        <v>9.4299999999999983E-4</v>
      </c>
      <c r="G583" s="141"/>
      <c r="H583" s="142"/>
      <c r="I583" s="141"/>
      <c r="J583" s="174"/>
      <c r="K583" s="175"/>
      <c r="L583" s="176"/>
      <c r="M583" s="176"/>
      <c r="N583" s="176"/>
      <c r="O583" s="170" t="s">
        <v>3818</v>
      </c>
      <c r="P583" s="177"/>
    </row>
    <row r="584" spans="1:16" s="143" customFormat="1" outlineLevel="3">
      <c r="A584" s="109"/>
      <c r="B584" s="110"/>
      <c r="C584" s="110"/>
      <c r="D584" s="111" t="s">
        <v>854</v>
      </c>
      <c r="E584" s="110"/>
      <c r="F584" s="112">
        <v>1.5293749999999999E-3</v>
      </c>
      <c r="G584" s="141"/>
      <c r="H584" s="142"/>
      <c r="I584" s="141"/>
      <c r="J584" s="174"/>
      <c r="K584" s="175"/>
      <c r="L584" s="176"/>
      <c r="M584" s="176"/>
      <c r="N584" s="176"/>
      <c r="O584" s="170" t="s">
        <v>3818</v>
      </c>
      <c r="P584" s="177"/>
    </row>
    <row r="585" spans="1:16" outlineLevel="2">
      <c r="A585" s="104">
        <v>239</v>
      </c>
      <c r="B585" s="105" t="s">
        <v>8</v>
      </c>
      <c r="C585" s="106" t="s">
        <v>160</v>
      </c>
      <c r="D585" s="107" t="s">
        <v>1085</v>
      </c>
      <c r="E585" s="105" t="s">
        <v>10</v>
      </c>
      <c r="F585" s="108">
        <v>4.714999999999999</v>
      </c>
      <c r="G585" s="138"/>
      <c r="H585" s="139">
        <f>F585*(1+G585/100)</f>
        <v>4.714999999999999</v>
      </c>
      <c r="I585" s="138"/>
      <c r="J585" s="170">
        <f>H585*I585</f>
        <v>0</v>
      </c>
      <c r="K585" s="171"/>
      <c r="L585" s="172"/>
      <c r="M585" s="171"/>
      <c r="N585" s="172">
        <f>H585*M585</f>
        <v>0</v>
      </c>
      <c r="O585" s="170" t="s">
        <v>3818</v>
      </c>
    </row>
    <row r="586" spans="1:16" s="143" customFormat="1" outlineLevel="3">
      <c r="A586" s="109"/>
      <c r="B586" s="110"/>
      <c r="C586" s="110"/>
      <c r="D586" s="111" t="s">
        <v>580</v>
      </c>
      <c r="E586" s="110"/>
      <c r="F586" s="112">
        <v>4.714999999999999</v>
      </c>
      <c r="G586" s="141"/>
      <c r="H586" s="142"/>
      <c r="I586" s="141"/>
      <c r="J586" s="174"/>
      <c r="K586" s="175"/>
      <c r="L586" s="176"/>
      <c r="M586" s="176"/>
      <c r="N586" s="176"/>
      <c r="O586" s="170" t="s">
        <v>3818</v>
      </c>
      <c r="P586" s="177"/>
    </row>
    <row r="587" spans="1:16" outlineLevel="2">
      <c r="A587" s="104">
        <v>240</v>
      </c>
      <c r="B587" s="105" t="s">
        <v>8</v>
      </c>
      <c r="C587" s="106" t="s">
        <v>161</v>
      </c>
      <c r="D587" s="107" t="s">
        <v>1048</v>
      </c>
      <c r="E587" s="105" t="s">
        <v>10</v>
      </c>
      <c r="F587" s="108">
        <v>6.1174999999999997</v>
      </c>
      <c r="G587" s="138"/>
      <c r="H587" s="139">
        <f>F587*(1+G587/100)</f>
        <v>6.1174999999999997</v>
      </c>
      <c r="I587" s="138"/>
      <c r="J587" s="170">
        <f>H587*I587</f>
        <v>0</v>
      </c>
      <c r="K587" s="171"/>
      <c r="L587" s="172"/>
      <c r="M587" s="171"/>
      <c r="N587" s="172">
        <f>H587*M587</f>
        <v>0</v>
      </c>
      <c r="O587" s="170" t="s">
        <v>3818</v>
      </c>
    </row>
    <row r="588" spans="1:16" s="143" customFormat="1" outlineLevel="3">
      <c r="A588" s="109"/>
      <c r="B588" s="110"/>
      <c r="C588" s="110"/>
      <c r="D588" s="111" t="s">
        <v>788</v>
      </c>
      <c r="E588" s="110"/>
      <c r="F588" s="112">
        <v>6.1174999999999997</v>
      </c>
      <c r="G588" s="141"/>
      <c r="H588" s="142"/>
      <c r="I588" s="141"/>
      <c r="J588" s="174"/>
      <c r="K588" s="175"/>
      <c r="L588" s="176"/>
      <c r="M588" s="176"/>
      <c r="N588" s="176"/>
      <c r="O588" s="170" t="s">
        <v>3818</v>
      </c>
      <c r="P588" s="177"/>
    </row>
    <row r="589" spans="1:16" ht="22.5" outlineLevel="2">
      <c r="A589" s="104">
        <v>241</v>
      </c>
      <c r="B589" s="105" t="s">
        <v>1</v>
      </c>
      <c r="C589" s="106" t="s">
        <v>57</v>
      </c>
      <c r="D589" s="107" t="s">
        <v>1370</v>
      </c>
      <c r="E589" s="105" t="s">
        <v>10</v>
      </c>
      <c r="F589" s="108">
        <v>12.763249999999998</v>
      </c>
      <c r="G589" s="138"/>
      <c r="H589" s="139">
        <f>F589*(1+G589/100)</f>
        <v>12.763249999999998</v>
      </c>
      <c r="I589" s="138"/>
      <c r="J589" s="170">
        <f>H589*I589</f>
        <v>0</v>
      </c>
      <c r="K589" s="171"/>
      <c r="L589" s="172"/>
      <c r="M589" s="171"/>
      <c r="N589" s="172">
        <f>H589*M589</f>
        <v>0</v>
      </c>
      <c r="O589" s="170" t="s">
        <v>3818</v>
      </c>
    </row>
    <row r="590" spans="1:16" s="143" customFormat="1" outlineLevel="3">
      <c r="A590" s="109"/>
      <c r="B590" s="110"/>
      <c r="C590" s="110"/>
      <c r="D590" s="111" t="s">
        <v>616</v>
      </c>
      <c r="E590" s="110"/>
      <c r="F590" s="112">
        <v>5.4222499999999982</v>
      </c>
      <c r="G590" s="141"/>
      <c r="H590" s="142"/>
      <c r="I590" s="141"/>
      <c r="J590" s="174"/>
      <c r="K590" s="175"/>
      <c r="L590" s="176"/>
      <c r="M590" s="176"/>
      <c r="N590" s="176"/>
      <c r="O590" s="170" t="s">
        <v>3818</v>
      </c>
      <c r="P590" s="177"/>
    </row>
    <row r="591" spans="1:16" s="143" customFormat="1" outlineLevel="3">
      <c r="A591" s="109"/>
      <c r="B591" s="110"/>
      <c r="C591" s="110"/>
      <c r="D591" s="111" t="s">
        <v>818</v>
      </c>
      <c r="E591" s="110"/>
      <c r="F591" s="112">
        <v>7.3409999999999993</v>
      </c>
      <c r="G591" s="141"/>
      <c r="H591" s="142"/>
      <c r="I591" s="141"/>
      <c r="J591" s="174"/>
      <c r="K591" s="175"/>
      <c r="L591" s="176"/>
      <c r="M591" s="176"/>
      <c r="N591" s="176"/>
      <c r="O591" s="170" t="s">
        <v>3818</v>
      </c>
      <c r="P591" s="177"/>
    </row>
    <row r="592" spans="1:16" outlineLevel="2">
      <c r="A592" s="104">
        <v>242</v>
      </c>
      <c r="B592" s="105" t="s">
        <v>8</v>
      </c>
      <c r="C592" s="106" t="s">
        <v>162</v>
      </c>
      <c r="D592" s="107" t="s">
        <v>806</v>
      </c>
      <c r="E592" s="105" t="s">
        <v>10</v>
      </c>
      <c r="F592" s="108">
        <v>6.1174999999999997</v>
      </c>
      <c r="G592" s="138"/>
      <c r="H592" s="139">
        <f>F592*(1+G592/100)</f>
        <v>6.1174999999999997</v>
      </c>
      <c r="I592" s="138"/>
      <c r="J592" s="170">
        <f>H592*I592</f>
        <v>0</v>
      </c>
      <c r="K592" s="171"/>
      <c r="L592" s="172"/>
      <c r="M592" s="171"/>
      <c r="N592" s="172">
        <f>H592*M592</f>
        <v>0</v>
      </c>
      <c r="O592" s="170" t="s">
        <v>3818</v>
      </c>
    </row>
    <row r="593" spans="1:16" s="143" customFormat="1" outlineLevel="3">
      <c r="A593" s="109"/>
      <c r="B593" s="110"/>
      <c r="C593" s="110"/>
      <c r="D593" s="111" t="s">
        <v>788</v>
      </c>
      <c r="E593" s="110"/>
      <c r="F593" s="112">
        <v>6.1174999999999997</v>
      </c>
      <c r="G593" s="141"/>
      <c r="H593" s="142"/>
      <c r="I593" s="141"/>
      <c r="J593" s="174"/>
      <c r="K593" s="175"/>
      <c r="L593" s="176"/>
      <c r="M593" s="176"/>
      <c r="N593" s="176"/>
      <c r="O593" s="170" t="s">
        <v>3818</v>
      </c>
      <c r="P593" s="177"/>
    </row>
    <row r="594" spans="1:16" outlineLevel="2">
      <c r="A594" s="104">
        <v>243</v>
      </c>
      <c r="B594" s="105" t="s">
        <v>8</v>
      </c>
      <c r="C594" s="106" t="s">
        <v>163</v>
      </c>
      <c r="D594" s="107" t="s">
        <v>1105</v>
      </c>
      <c r="E594" s="105" t="s">
        <v>3</v>
      </c>
      <c r="F594" s="108">
        <v>5.8</v>
      </c>
      <c r="G594" s="138"/>
      <c r="H594" s="139">
        <f>F594*(1+G594/100)</f>
        <v>5.8</v>
      </c>
      <c r="I594" s="138"/>
      <c r="J594" s="170">
        <f>H594*I594</f>
        <v>0</v>
      </c>
      <c r="K594" s="171"/>
      <c r="L594" s="172"/>
      <c r="M594" s="171"/>
      <c r="N594" s="172">
        <f>H594*M594</f>
        <v>0</v>
      </c>
      <c r="O594" s="170" t="s">
        <v>3818</v>
      </c>
    </row>
    <row r="595" spans="1:16" s="143" customFormat="1" outlineLevel="3">
      <c r="A595" s="109"/>
      <c r="B595" s="110"/>
      <c r="C595" s="110"/>
      <c r="D595" s="111" t="s">
        <v>703</v>
      </c>
      <c r="E595" s="110"/>
      <c r="F595" s="112">
        <v>5.8</v>
      </c>
      <c r="G595" s="141"/>
      <c r="H595" s="142"/>
      <c r="I595" s="141"/>
      <c r="J595" s="174"/>
      <c r="K595" s="175"/>
      <c r="L595" s="176"/>
      <c r="M595" s="176"/>
      <c r="N595" s="176"/>
      <c r="O595" s="170" t="s">
        <v>3818</v>
      </c>
      <c r="P595" s="177"/>
    </row>
    <row r="596" spans="1:16" ht="22.5" outlineLevel="2">
      <c r="A596" s="104">
        <v>244</v>
      </c>
      <c r="B596" s="105" t="s">
        <v>8</v>
      </c>
      <c r="C596" s="106" t="s">
        <v>326</v>
      </c>
      <c r="D596" s="107" t="s">
        <v>1211</v>
      </c>
      <c r="E596" s="105" t="s">
        <v>0</v>
      </c>
      <c r="F596" s="108">
        <v>3.05</v>
      </c>
      <c r="G596" s="138">
        <v>0</v>
      </c>
      <c r="H596" s="139">
        <f>F596*(1+G596/100)</f>
        <v>3.05</v>
      </c>
      <c r="I596" s="138">
        <f>SUM(J578:J594)/100</f>
        <v>0</v>
      </c>
      <c r="J596" s="170">
        <f>H596*I596</f>
        <v>0</v>
      </c>
      <c r="K596" s="171"/>
      <c r="L596" s="172"/>
      <c r="M596" s="171"/>
      <c r="N596" s="172">
        <f>H596*M596</f>
        <v>0</v>
      </c>
      <c r="O596" s="170" t="s">
        <v>3818</v>
      </c>
    </row>
    <row r="597" spans="1:16" s="146" customFormat="1" ht="12.75" customHeight="1" outlineLevel="2">
      <c r="A597" s="113"/>
      <c r="B597" s="114"/>
      <c r="C597" s="114"/>
      <c r="D597" s="115"/>
      <c r="E597" s="114"/>
      <c r="F597" s="116"/>
      <c r="G597" s="144"/>
      <c r="H597" s="145"/>
      <c r="I597" s="144"/>
      <c r="J597" s="179"/>
      <c r="K597" s="180"/>
      <c r="L597" s="181"/>
      <c r="M597" s="181"/>
      <c r="N597" s="181"/>
      <c r="O597" s="182" t="s">
        <v>2</v>
      </c>
      <c r="P597" s="183"/>
    </row>
    <row r="598" spans="1:16" s="146" customFormat="1" ht="12.75" customHeight="1" outlineLevel="1">
      <c r="A598" s="113"/>
      <c r="B598" s="114"/>
      <c r="C598" s="114"/>
      <c r="D598" s="115"/>
      <c r="E598" s="114"/>
      <c r="F598" s="116"/>
      <c r="G598" s="144"/>
      <c r="H598" s="145"/>
      <c r="I598" s="144"/>
      <c r="J598" s="179"/>
      <c r="K598" s="180"/>
      <c r="L598" s="181"/>
      <c r="M598" s="181"/>
      <c r="N598" s="181"/>
      <c r="O598" s="182" t="s">
        <v>2</v>
      </c>
      <c r="P598" s="183"/>
    </row>
    <row r="599" spans="1:16" s="134" customFormat="1" ht="18.75" customHeight="1">
      <c r="A599" s="96"/>
      <c r="B599" s="97"/>
      <c r="C599" s="98"/>
      <c r="D599" s="98" t="s">
        <v>1458</v>
      </c>
      <c r="E599" s="97"/>
      <c r="F599" s="99"/>
      <c r="G599" s="132"/>
      <c r="H599" s="133"/>
      <c r="I599" s="132"/>
      <c r="J599" s="160">
        <f>SUBTOTAL(9,J600:J772)</f>
        <v>0</v>
      </c>
      <c r="K599" s="161"/>
      <c r="L599" s="187">
        <f>SUBTOTAL(9,L600:L772)</f>
        <v>72.214204979999991</v>
      </c>
      <c r="M599" s="162"/>
      <c r="N599" s="162">
        <f>SUBTOTAL(9,N600:N772)</f>
        <v>26.638299999999997</v>
      </c>
      <c r="O599" s="163" t="s">
        <v>2</v>
      </c>
      <c r="P599" s="164"/>
    </row>
    <row r="600" spans="1:16" s="137" customFormat="1" ht="16.5" customHeight="1" outlineLevel="1">
      <c r="A600" s="100"/>
      <c r="B600" s="101"/>
      <c r="C600" s="102"/>
      <c r="D600" s="102" t="s">
        <v>508</v>
      </c>
      <c r="E600" s="101"/>
      <c r="F600" s="103"/>
      <c r="G600" s="135"/>
      <c r="H600" s="136"/>
      <c r="I600" s="135"/>
      <c r="J600" s="165">
        <f>SUBTOTAL(9,J601:J620)</f>
        <v>0</v>
      </c>
      <c r="K600" s="166"/>
      <c r="L600" s="167">
        <f>SUBTOTAL(9,L601:L620)</f>
        <v>0</v>
      </c>
      <c r="M600" s="168"/>
      <c r="N600" s="167">
        <f>SUBTOTAL(9,N601:N620)</f>
        <v>24.268000000000001</v>
      </c>
      <c r="O600" s="163" t="s">
        <v>2</v>
      </c>
      <c r="P600" s="169"/>
    </row>
    <row r="601" spans="1:16" ht="22.5" outlineLevel="2">
      <c r="A601" s="104">
        <v>245</v>
      </c>
      <c r="B601" s="105" t="s">
        <v>8</v>
      </c>
      <c r="C601" s="106" t="s">
        <v>370</v>
      </c>
      <c r="D601" s="107" t="s">
        <v>1299</v>
      </c>
      <c r="E601" s="105" t="s">
        <v>10</v>
      </c>
      <c r="F601" s="108">
        <v>47</v>
      </c>
      <c r="G601" s="138"/>
      <c r="H601" s="139">
        <f>F601*(1+G601/100)</f>
        <v>47</v>
      </c>
      <c r="I601" s="138"/>
      <c r="J601" s="170">
        <f>H601*I601</f>
        <v>0</v>
      </c>
      <c r="K601" s="171"/>
      <c r="L601" s="172">
        <f>H601*K601</f>
        <v>0</v>
      </c>
      <c r="M601" s="171">
        <v>9.8000000000000004E-2</v>
      </c>
      <c r="N601" s="172">
        <f>H601*M601</f>
        <v>4.6059999999999999</v>
      </c>
      <c r="O601" s="170" t="s">
        <v>3818</v>
      </c>
    </row>
    <row r="602" spans="1:16" s="143" customFormat="1" ht="22.5" outlineLevel="3">
      <c r="A602" s="109"/>
      <c r="B602" s="110"/>
      <c r="C602" s="110"/>
      <c r="D602" s="111" t="s">
        <v>1077</v>
      </c>
      <c r="E602" s="110"/>
      <c r="F602" s="112">
        <v>47</v>
      </c>
      <c r="G602" s="141"/>
      <c r="H602" s="142"/>
      <c r="I602" s="141"/>
      <c r="J602" s="174"/>
      <c r="K602" s="175"/>
      <c r="L602" s="176"/>
      <c r="M602" s="176"/>
      <c r="N602" s="176"/>
      <c r="O602" s="170" t="s">
        <v>3818</v>
      </c>
      <c r="P602" s="177"/>
    </row>
    <row r="603" spans="1:16" ht="22.5" outlineLevel="2">
      <c r="A603" s="104">
        <v>246</v>
      </c>
      <c r="B603" s="105" t="s">
        <v>8</v>
      </c>
      <c r="C603" s="106" t="s">
        <v>68</v>
      </c>
      <c r="D603" s="107" t="s">
        <v>1212</v>
      </c>
      <c r="E603" s="105" t="s">
        <v>10</v>
      </c>
      <c r="F603" s="108">
        <v>39</v>
      </c>
      <c r="G603" s="138"/>
      <c r="H603" s="139">
        <f>F603*(1+G603/100)</f>
        <v>39</v>
      </c>
      <c r="I603" s="138"/>
      <c r="J603" s="170">
        <f>H603*I603</f>
        <v>0</v>
      </c>
      <c r="K603" s="171"/>
      <c r="L603" s="172">
        <f>H603*K603</f>
        <v>0</v>
      </c>
      <c r="M603" s="171">
        <v>0.40799999999999997</v>
      </c>
      <c r="N603" s="172">
        <f>H603*M603</f>
        <v>15.911999999999999</v>
      </c>
      <c r="O603" s="170" t="s">
        <v>3818</v>
      </c>
    </row>
    <row r="604" spans="1:16" s="143" customFormat="1" outlineLevel="3">
      <c r="A604" s="109"/>
      <c r="B604" s="110"/>
      <c r="C604" s="110"/>
      <c r="D604" s="111" t="s">
        <v>577</v>
      </c>
      <c r="E604" s="110"/>
      <c r="F604" s="112">
        <v>39</v>
      </c>
      <c r="G604" s="141"/>
      <c r="H604" s="142"/>
      <c r="I604" s="141"/>
      <c r="J604" s="174"/>
      <c r="K604" s="175"/>
      <c r="L604" s="176"/>
      <c r="M604" s="176"/>
      <c r="N604" s="176"/>
      <c r="O604" s="170" t="s">
        <v>3818</v>
      </c>
      <c r="P604" s="177"/>
    </row>
    <row r="605" spans="1:16" outlineLevel="2">
      <c r="A605" s="104">
        <v>247</v>
      </c>
      <c r="B605" s="105" t="s">
        <v>8</v>
      </c>
      <c r="C605" s="106" t="s">
        <v>371</v>
      </c>
      <c r="D605" s="107" t="s">
        <v>1023</v>
      </c>
      <c r="E605" s="105" t="s">
        <v>3</v>
      </c>
      <c r="F605" s="108">
        <v>25</v>
      </c>
      <c r="G605" s="138"/>
      <c r="H605" s="139">
        <f>F605*(1+G605/100)</f>
        <v>25</v>
      </c>
      <c r="I605" s="138"/>
      <c r="J605" s="170">
        <f>H605*I605</f>
        <v>0</v>
      </c>
      <c r="K605" s="171"/>
      <c r="L605" s="172">
        <f>H605*K605</f>
        <v>0</v>
      </c>
      <c r="M605" s="171">
        <v>0.15</v>
      </c>
      <c r="N605" s="172">
        <f>H605*M605</f>
        <v>3.75</v>
      </c>
      <c r="O605" s="170" t="s">
        <v>3818</v>
      </c>
    </row>
    <row r="606" spans="1:16" outlineLevel="2">
      <c r="A606" s="104">
        <v>248</v>
      </c>
      <c r="B606" s="105" t="s">
        <v>8</v>
      </c>
      <c r="C606" s="106" t="s">
        <v>71</v>
      </c>
      <c r="D606" s="107" t="s">
        <v>1081</v>
      </c>
      <c r="E606" s="105" t="s">
        <v>11</v>
      </c>
      <c r="F606" s="108">
        <v>0.8</v>
      </c>
      <c r="G606" s="138"/>
      <c r="H606" s="139">
        <f>F606*(1+G606/100)</f>
        <v>0.8</v>
      </c>
      <c r="I606" s="138"/>
      <c r="J606" s="170">
        <f>H606*I606</f>
        <v>0</v>
      </c>
      <c r="K606" s="171"/>
      <c r="L606" s="172">
        <f>H606*K606</f>
        <v>0</v>
      </c>
      <c r="M606" s="171"/>
      <c r="N606" s="172">
        <f>H606*M606</f>
        <v>0</v>
      </c>
      <c r="O606" s="170" t="s">
        <v>3818</v>
      </c>
    </row>
    <row r="607" spans="1:16" s="143" customFormat="1" ht="22.5" outlineLevel="3">
      <c r="A607" s="109"/>
      <c r="B607" s="110"/>
      <c r="C607" s="110"/>
      <c r="D607" s="111" t="s">
        <v>1256</v>
      </c>
      <c r="E607" s="110"/>
      <c r="F607" s="112">
        <v>0.8</v>
      </c>
      <c r="G607" s="141"/>
      <c r="H607" s="142"/>
      <c r="I607" s="141"/>
      <c r="J607" s="174"/>
      <c r="K607" s="175"/>
      <c r="L607" s="176"/>
      <c r="M607" s="176"/>
      <c r="N607" s="176"/>
      <c r="O607" s="170" t="s">
        <v>3818</v>
      </c>
      <c r="P607" s="177"/>
    </row>
    <row r="608" spans="1:16" outlineLevel="2">
      <c r="A608" s="104">
        <v>249</v>
      </c>
      <c r="B608" s="105" t="s">
        <v>8</v>
      </c>
      <c r="C608" s="106" t="s">
        <v>72</v>
      </c>
      <c r="D608" s="107" t="s">
        <v>966</v>
      </c>
      <c r="E608" s="105" t="s">
        <v>11</v>
      </c>
      <c r="F608" s="108">
        <v>15.34</v>
      </c>
      <c r="G608" s="138"/>
      <c r="H608" s="139">
        <f>F608*(1+G608/100)</f>
        <v>15.34</v>
      </c>
      <c r="I608" s="138"/>
      <c r="J608" s="170">
        <f>H608*I608</f>
        <v>0</v>
      </c>
      <c r="K608" s="171"/>
      <c r="L608" s="172">
        <f>H608*K608</f>
        <v>0</v>
      </c>
      <c r="M608" s="171"/>
      <c r="N608" s="172">
        <f>H608*M608</f>
        <v>0</v>
      </c>
      <c r="O608" s="170" t="s">
        <v>3818</v>
      </c>
    </row>
    <row r="609" spans="1:16" s="143" customFormat="1" ht="22.5" outlineLevel="3">
      <c r="A609" s="109"/>
      <c r="B609" s="110"/>
      <c r="C609" s="110"/>
      <c r="D609" s="111" t="s">
        <v>1182</v>
      </c>
      <c r="E609" s="110"/>
      <c r="F609" s="112">
        <v>6.51</v>
      </c>
      <c r="G609" s="141"/>
      <c r="H609" s="142"/>
      <c r="I609" s="141"/>
      <c r="J609" s="174"/>
      <c r="K609" s="175"/>
      <c r="L609" s="176"/>
      <c r="M609" s="176"/>
      <c r="N609" s="176"/>
      <c r="O609" s="170" t="s">
        <v>3818</v>
      </c>
      <c r="P609" s="177"/>
    </row>
    <row r="610" spans="1:16" s="143" customFormat="1" ht="22.5" outlineLevel="3">
      <c r="A610" s="109"/>
      <c r="B610" s="110"/>
      <c r="C610" s="110"/>
      <c r="D610" s="111" t="s">
        <v>1229</v>
      </c>
      <c r="E610" s="110"/>
      <c r="F610" s="112">
        <v>8.83</v>
      </c>
      <c r="G610" s="141"/>
      <c r="H610" s="142"/>
      <c r="I610" s="141"/>
      <c r="J610" s="174"/>
      <c r="K610" s="175"/>
      <c r="L610" s="176"/>
      <c r="M610" s="176"/>
      <c r="N610" s="176"/>
      <c r="O610" s="170" t="s">
        <v>3818</v>
      </c>
      <c r="P610" s="177"/>
    </row>
    <row r="611" spans="1:16" ht="22.5" outlineLevel="2">
      <c r="A611" s="104">
        <v>250</v>
      </c>
      <c r="B611" s="105" t="s">
        <v>8</v>
      </c>
      <c r="C611" s="106" t="s">
        <v>77</v>
      </c>
      <c r="D611" s="107" t="s">
        <v>1270</v>
      </c>
      <c r="E611" s="105" t="s">
        <v>11</v>
      </c>
      <c r="F611" s="108">
        <v>6.5470000000000006</v>
      </c>
      <c r="G611" s="138">
        <v>0</v>
      </c>
      <c r="H611" s="139">
        <f>F611*(1+G611/100)</f>
        <v>6.5470000000000006</v>
      </c>
      <c r="I611" s="138"/>
      <c r="J611" s="170">
        <f>H611*I611</f>
        <v>0</v>
      </c>
      <c r="K611" s="171"/>
      <c r="L611" s="172">
        <f>H611*K611</f>
        <v>0</v>
      </c>
      <c r="M611" s="171"/>
      <c r="N611" s="172">
        <f>H611*M611</f>
        <v>0</v>
      </c>
      <c r="O611" s="170" t="s">
        <v>3818</v>
      </c>
    </row>
    <row r="612" spans="1:16" s="143" customFormat="1" ht="22.5" outlineLevel="3">
      <c r="A612" s="109"/>
      <c r="B612" s="110"/>
      <c r="C612" s="110"/>
      <c r="D612" s="111" t="s">
        <v>1029</v>
      </c>
      <c r="E612" s="110"/>
      <c r="F612" s="112">
        <v>1.9840000000000004</v>
      </c>
      <c r="G612" s="141"/>
      <c r="H612" s="142"/>
      <c r="I612" s="141"/>
      <c r="J612" s="174"/>
      <c r="K612" s="175"/>
      <c r="L612" s="176"/>
      <c r="M612" s="176"/>
      <c r="N612" s="176"/>
      <c r="O612" s="170" t="s">
        <v>3818</v>
      </c>
      <c r="P612" s="177"/>
    </row>
    <row r="613" spans="1:16" s="143" customFormat="1" ht="22.5" outlineLevel="3">
      <c r="A613" s="109"/>
      <c r="B613" s="110"/>
      <c r="C613" s="110"/>
      <c r="D613" s="111" t="s">
        <v>716</v>
      </c>
      <c r="E613" s="110"/>
      <c r="F613" s="112">
        <v>4.5630000000000006</v>
      </c>
      <c r="G613" s="141"/>
      <c r="H613" s="142"/>
      <c r="I613" s="141"/>
      <c r="J613" s="174"/>
      <c r="K613" s="175"/>
      <c r="L613" s="176"/>
      <c r="M613" s="176"/>
      <c r="N613" s="176"/>
      <c r="O613" s="170" t="s">
        <v>3818</v>
      </c>
      <c r="P613" s="177"/>
    </row>
    <row r="614" spans="1:16" outlineLevel="2">
      <c r="A614" s="104">
        <v>251</v>
      </c>
      <c r="B614" s="105" t="s">
        <v>8</v>
      </c>
      <c r="C614" s="106" t="s">
        <v>78</v>
      </c>
      <c r="D614" s="107" t="s">
        <v>1074</v>
      </c>
      <c r="E614" s="105" t="s">
        <v>11</v>
      </c>
      <c r="F614" s="108">
        <v>21.887</v>
      </c>
      <c r="G614" s="138"/>
      <c r="H614" s="139">
        <f>F614*(1+G614/100)</f>
        <v>21.887</v>
      </c>
      <c r="I614" s="138"/>
      <c r="J614" s="170">
        <f>H614*I614</f>
        <v>0</v>
      </c>
      <c r="K614" s="171"/>
      <c r="L614" s="172">
        <f>H614*K614</f>
        <v>0</v>
      </c>
      <c r="M614" s="171"/>
      <c r="N614" s="172">
        <f>H614*M614</f>
        <v>0</v>
      </c>
      <c r="O614" s="170" t="s">
        <v>3818</v>
      </c>
    </row>
    <row r="615" spans="1:16" s="143" customFormat="1" outlineLevel="3">
      <c r="A615" s="109"/>
      <c r="B615" s="110"/>
      <c r="C615" s="110"/>
      <c r="D615" s="111" t="s">
        <v>763</v>
      </c>
      <c r="E615" s="110"/>
      <c r="F615" s="112">
        <v>21.887</v>
      </c>
      <c r="G615" s="141"/>
      <c r="H615" s="142"/>
      <c r="I615" s="141"/>
      <c r="J615" s="174"/>
      <c r="K615" s="175"/>
      <c r="L615" s="176"/>
      <c r="M615" s="176"/>
      <c r="N615" s="176"/>
      <c r="O615" s="170" t="s">
        <v>3818</v>
      </c>
      <c r="P615" s="177"/>
    </row>
    <row r="616" spans="1:16" outlineLevel="2">
      <c r="A616" s="104">
        <v>252</v>
      </c>
      <c r="B616" s="105" t="s">
        <v>8</v>
      </c>
      <c r="C616" s="106" t="s">
        <v>80</v>
      </c>
      <c r="D616" s="107" t="s">
        <v>1073</v>
      </c>
      <c r="E616" s="105" t="s">
        <v>4</v>
      </c>
      <c r="F616" s="108">
        <v>40.490950000000005</v>
      </c>
      <c r="G616" s="138"/>
      <c r="H616" s="139">
        <f>F616*(1+G616/100)</f>
        <v>40.490950000000005</v>
      </c>
      <c r="I616" s="138"/>
      <c r="J616" s="170">
        <f>H616*I616</f>
        <v>0</v>
      </c>
      <c r="K616" s="171"/>
      <c r="L616" s="172">
        <f>H616*K616</f>
        <v>0</v>
      </c>
      <c r="M616" s="171"/>
      <c r="N616" s="172">
        <f>H616*M616</f>
        <v>0</v>
      </c>
      <c r="O616" s="170" t="s">
        <v>3818</v>
      </c>
    </row>
    <row r="617" spans="1:16" s="143" customFormat="1" outlineLevel="3">
      <c r="A617" s="109"/>
      <c r="B617" s="110"/>
      <c r="C617" s="110"/>
      <c r="D617" s="111" t="s">
        <v>825</v>
      </c>
      <c r="E617" s="110"/>
      <c r="F617" s="112">
        <v>40.490950000000005</v>
      </c>
      <c r="G617" s="141"/>
      <c r="H617" s="142"/>
      <c r="I617" s="141"/>
      <c r="J617" s="174"/>
      <c r="K617" s="175"/>
      <c r="L617" s="176"/>
      <c r="M617" s="176"/>
      <c r="N617" s="176"/>
      <c r="O617" s="178" t="s">
        <v>2</v>
      </c>
      <c r="P617" s="177"/>
    </row>
    <row r="618" spans="1:16" ht="33.75" outlineLevel="2">
      <c r="A618" s="104">
        <v>253</v>
      </c>
      <c r="B618" s="105" t="s">
        <v>8</v>
      </c>
      <c r="C618" s="106" t="s">
        <v>372</v>
      </c>
      <c r="D618" s="107" t="s">
        <v>1440</v>
      </c>
      <c r="E618" s="105" t="s">
        <v>10</v>
      </c>
      <c r="F618" s="108">
        <v>80</v>
      </c>
      <c r="G618" s="138"/>
      <c r="H618" s="139">
        <f>F618*(1+G618/100)</f>
        <v>80</v>
      </c>
      <c r="I618" s="138"/>
      <c r="J618" s="170">
        <f>H618*I618</f>
        <v>0</v>
      </c>
      <c r="K618" s="171"/>
      <c r="L618" s="172">
        <f>H618*K618</f>
        <v>0</v>
      </c>
      <c r="M618" s="171"/>
      <c r="N618" s="172">
        <f>H618*M618</f>
        <v>0</v>
      </c>
      <c r="O618" s="184" t="s">
        <v>1651</v>
      </c>
    </row>
    <row r="619" spans="1:16" s="143" customFormat="1" outlineLevel="3">
      <c r="A619" s="109"/>
      <c r="B619" s="110"/>
      <c r="C619" s="110"/>
      <c r="D619" s="111" t="s">
        <v>596</v>
      </c>
      <c r="E619" s="110"/>
      <c r="F619" s="112">
        <v>80</v>
      </c>
      <c r="G619" s="141"/>
      <c r="H619" s="142"/>
      <c r="I619" s="141"/>
      <c r="J619" s="174"/>
      <c r="K619" s="175"/>
      <c r="L619" s="176"/>
      <c r="M619" s="176"/>
      <c r="N619" s="176"/>
      <c r="O619" s="178" t="s">
        <v>2</v>
      </c>
      <c r="P619" s="177"/>
    </row>
    <row r="620" spans="1:16" s="146" customFormat="1" ht="12.75" customHeight="1" outlineLevel="2">
      <c r="A620" s="113"/>
      <c r="B620" s="114"/>
      <c r="C620" s="114"/>
      <c r="D620" s="115"/>
      <c r="E620" s="114"/>
      <c r="F620" s="116"/>
      <c r="G620" s="144"/>
      <c r="H620" s="145"/>
      <c r="I620" s="144"/>
      <c r="J620" s="179"/>
      <c r="K620" s="180"/>
      <c r="L620" s="181"/>
      <c r="M620" s="181"/>
      <c r="N620" s="181"/>
      <c r="O620" s="182" t="s">
        <v>2</v>
      </c>
      <c r="P620" s="183"/>
    </row>
    <row r="621" spans="1:16" s="137" customFormat="1" ht="16.5" customHeight="1" outlineLevel="1">
      <c r="A621" s="100"/>
      <c r="B621" s="101"/>
      <c r="C621" s="102"/>
      <c r="D621" s="102" t="s">
        <v>467</v>
      </c>
      <c r="E621" s="101"/>
      <c r="F621" s="103"/>
      <c r="G621" s="135"/>
      <c r="H621" s="136"/>
      <c r="I621" s="135"/>
      <c r="J621" s="165">
        <f>SUBTOTAL(9,J622:J632)</f>
        <v>0</v>
      </c>
      <c r="K621" s="166"/>
      <c r="L621" s="167">
        <f>SUBTOTAL(9,L622:L632)</f>
        <v>14.813441979999999</v>
      </c>
      <c r="M621" s="168"/>
      <c r="N621" s="167">
        <f>SUBTOTAL(9,N622:N632)</f>
        <v>0</v>
      </c>
      <c r="O621" s="163" t="s">
        <v>2</v>
      </c>
      <c r="P621" s="169"/>
    </row>
    <row r="622" spans="1:16" ht="22.5" outlineLevel="2">
      <c r="A622" s="104">
        <v>254</v>
      </c>
      <c r="B622" s="105" t="s">
        <v>8</v>
      </c>
      <c r="C622" s="106" t="s">
        <v>85</v>
      </c>
      <c r="D622" s="107" t="s">
        <v>1215</v>
      </c>
      <c r="E622" s="105" t="s">
        <v>10</v>
      </c>
      <c r="F622" s="108">
        <v>160.95999999999998</v>
      </c>
      <c r="G622" s="138">
        <v>0</v>
      </c>
      <c r="H622" s="139">
        <f>F622*(1+G622/100)</f>
        <v>160.95999999999998</v>
      </c>
      <c r="I622" s="138"/>
      <c r="J622" s="170">
        <f>H622*I622</f>
        <v>0</v>
      </c>
      <c r="K622" s="171"/>
      <c r="L622" s="172">
        <f>H622*K622</f>
        <v>0</v>
      </c>
      <c r="M622" s="171"/>
      <c r="N622" s="172">
        <f>H622*M622</f>
        <v>0</v>
      </c>
      <c r="O622" s="170" t="s">
        <v>3818</v>
      </c>
    </row>
    <row r="623" spans="1:16" s="143" customFormat="1" outlineLevel="3">
      <c r="A623" s="109"/>
      <c r="B623" s="110"/>
      <c r="C623" s="110"/>
      <c r="D623" s="111" t="s">
        <v>626</v>
      </c>
      <c r="E623" s="110"/>
      <c r="F623" s="112">
        <v>71.61</v>
      </c>
      <c r="G623" s="141"/>
      <c r="H623" s="142"/>
      <c r="I623" s="141"/>
      <c r="J623" s="174"/>
      <c r="K623" s="175"/>
      <c r="L623" s="176"/>
      <c r="M623" s="176"/>
      <c r="N623" s="176"/>
      <c r="O623" s="170" t="s">
        <v>3818</v>
      </c>
      <c r="P623" s="177"/>
    </row>
    <row r="624" spans="1:16" s="143" customFormat="1" ht="22.5" outlineLevel="3">
      <c r="A624" s="109"/>
      <c r="B624" s="110"/>
      <c r="C624" s="110"/>
      <c r="D624" s="111" t="s">
        <v>719</v>
      </c>
      <c r="E624" s="110"/>
      <c r="F624" s="112">
        <v>89.35</v>
      </c>
      <c r="G624" s="141"/>
      <c r="H624" s="142"/>
      <c r="I624" s="141"/>
      <c r="J624" s="174"/>
      <c r="K624" s="175"/>
      <c r="L624" s="176"/>
      <c r="M624" s="176"/>
      <c r="N624" s="176"/>
      <c r="O624" s="170" t="s">
        <v>3818</v>
      </c>
      <c r="P624" s="177"/>
    </row>
    <row r="625" spans="1:16" outlineLevel="2">
      <c r="A625" s="104">
        <v>255</v>
      </c>
      <c r="B625" s="105" t="s">
        <v>8</v>
      </c>
      <c r="C625" s="106" t="s">
        <v>92</v>
      </c>
      <c r="D625" s="107" t="s">
        <v>769</v>
      </c>
      <c r="E625" s="105" t="s">
        <v>11</v>
      </c>
      <c r="F625" s="108">
        <v>6.5470000000000006</v>
      </c>
      <c r="G625" s="138">
        <v>0</v>
      </c>
      <c r="H625" s="139">
        <f>F625*(1+G625/100)</f>
        <v>6.5470000000000006</v>
      </c>
      <c r="I625" s="138"/>
      <c r="J625" s="170">
        <f>H625*I625</f>
        <v>0</v>
      </c>
      <c r="K625" s="171">
        <v>2.2563399999999998</v>
      </c>
      <c r="L625" s="172">
        <f>H625*K625</f>
        <v>14.772257979999999</v>
      </c>
      <c r="M625" s="171"/>
      <c r="N625" s="172">
        <f>H625*M625</f>
        <v>0</v>
      </c>
      <c r="O625" s="170" t="s">
        <v>3818</v>
      </c>
    </row>
    <row r="626" spans="1:16" s="143" customFormat="1" ht="22.5" outlineLevel="3">
      <c r="A626" s="109"/>
      <c r="B626" s="110"/>
      <c r="C626" s="110"/>
      <c r="D626" s="111" t="s">
        <v>1029</v>
      </c>
      <c r="E626" s="110"/>
      <c r="F626" s="112">
        <v>1.9840000000000004</v>
      </c>
      <c r="G626" s="141"/>
      <c r="H626" s="142"/>
      <c r="I626" s="141"/>
      <c r="J626" s="174"/>
      <c r="K626" s="175"/>
      <c r="L626" s="176"/>
      <c r="M626" s="176"/>
      <c r="N626" s="176"/>
      <c r="O626" s="170" t="s">
        <v>3818</v>
      </c>
      <c r="P626" s="177"/>
    </row>
    <row r="627" spans="1:16" s="143" customFormat="1" ht="22.5" outlineLevel="3">
      <c r="A627" s="109"/>
      <c r="B627" s="110"/>
      <c r="C627" s="110"/>
      <c r="D627" s="111" t="s">
        <v>716</v>
      </c>
      <c r="E627" s="110"/>
      <c r="F627" s="112">
        <v>4.5630000000000006</v>
      </c>
      <c r="G627" s="141"/>
      <c r="H627" s="142"/>
      <c r="I627" s="141"/>
      <c r="J627" s="174"/>
      <c r="K627" s="175"/>
      <c r="L627" s="176"/>
      <c r="M627" s="176"/>
      <c r="N627" s="176"/>
      <c r="O627" s="170" t="s">
        <v>3818</v>
      </c>
      <c r="P627" s="177"/>
    </row>
    <row r="628" spans="1:16" outlineLevel="2">
      <c r="A628" s="104">
        <v>256</v>
      </c>
      <c r="B628" s="105" t="s">
        <v>8</v>
      </c>
      <c r="C628" s="106" t="s">
        <v>93</v>
      </c>
      <c r="D628" s="107" t="s">
        <v>749</v>
      </c>
      <c r="E628" s="105" t="s">
        <v>10</v>
      </c>
      <c r="F628" s="108">
        <v>15.600000000000001</v>
      </c>
      <c r="G628" s="138">
        <v>0</v>
      </c>
      <c r="H628" s="139">
        <f>F628*(1+G628/100)</f>
        <v>15.600000000000001</v>
      </c>
      <c r="I628" s="138"/>
      <c r="J628" s="170">
        <f>H628*I628</f>
        <v>0</v>
      </c>
      <c r="K628" s="171">
        <v>2.64E-3</v>
      </c>
      <c r="L628" s="172">
        <f>H628*K628</f>
        <v>4.1184000000000005E-2</v>
      </c>
      <c r="M628" s="171"/>
      <c r="N628" s="172">
        <f>H628*M628</f>
        <v>0</v>
      </c>
      <c r="O628" s="170" t="s">
        <v>3818</v>
      </c>
    </row>
    <row r="629" spans="1:16" s="143" customFormat="1" ht="22.5" outlineLevel="3">
      <c r="A629" s="109"/>
      <c r="B629" s="110"/>
      <c r="C629" s="110"/>
      <c r="D629" s="111" t="s">
        <v>989</v>
      </c>
      <c r="E629" s="110"/>
      <c r="F629" s="112">
        <v>6.24</v>
      </c>
      <c r="G629" s="141"/>
      <c r="H629" s="142"/>
      <c r="I629" s="141"/>
      <c r="J629" s="174"/>
      <c r="K629" s="175"/>
      <c r="L629" s="176"/>
      <c r="M629" s="176"/>
      <c r="N629" s="176"/>
      <c r="O629" s="170" t="s">
        <v>3818</v>
      </c>
      <c r="P629" s="177"/>
    </row>
    <row r="630" spans="1:16" s="143" customFormat="1" ht="22.5" outlineLevel="3">
      <c r="A630" s="109"/>
      <c r="B630" s="110"/>
      <c r="C630" s="110"/>
      <c r="D630" s="111" t="s">
        <v>708</v>
      </c>
      <c r="E630" s="110"/>
      <c r="F630" s="112">
        <v>9.3600000000000012</v>
      </c>
      <c r="G630" s="141"/>
      <c r="H630" s="142"/>
      <c r="I630" s="141"/>
      <c r="J630" s="174"/>
      <c r="K630" s="175"/>
      <c r="L630" s="176"/>
      <c r="M630" s="176"/>
      <c r="N630" s="176"/>
      <c r="O630" s="170" t="s">
        <v>3818</v>
      </c>
      <c r="P630" s="177"/>
    </row>
    <row r="631" spans="1:16" outlineLevel="2">
      <c r="A631" s="104">
        <v>257</v>
      </c>
      <c r="B631" s="105" t="s">
        <v>8</v>
      </c>
      <c r="C631" s="106" t="s">
        <v>94</v>
      </c>
      <c r="D631" s="107" t="s">
        <v>768</v>
      </c>
      <c r="E631" s="105" t="s">
        <v>10</v>
      </c>
      <c r="F631" s="108">
        <v>15.6</v>
      </c>
      <c r="G631" s="138">
        <v>0</v>
      </c>
      <c r="H631" s="139">
        <f>F631*(1+G631/100)</f>
        <v>15.6</v>
      </c>
      <c r="I631" s="138"/>
      <c r="J631" s="170">
        <f>H631*I631</f>
        <v>0</v>
      </c>
      <c r="K631" s="171"/>
      <c r="L631" s="172">
        <f>H631*K631</f>
        <v>0</v>
      </c>
      <c r="M631" s="171"/>
      <c r="N631" s="172">
        <f>H631*M631</f>
        <v>0</v>
      </c>
      <c r="O631" s="170" t="s">
        <v>3818</v>
      </c>
    </row>
    <row r="632" spans="1:16" s="146" customFormat="1" ht="12.75" customHeight="1" outlineLevel="2">
      <c r="A632" s="113"/>
      <c r="B632" s="114"/>
      <c r="C632" s="114"/>
      <c r="D632" s="115"/>
      <c r="E632" s="114"/>
      <c r="F632" s="116"/>
      <c r="G632" s="144"/>
      <c r="H632" s="145"/>
      <c r="I632" s="144"/>
      <c r="J632" s="179"/>
      <c r="K632" s="180"/>
      <c r="L632" s="181"/>
      <c r="M632" s="181"/>
      <c r="N632" s="181"/>
      <c r="O632" s="182" t="s">
        <v>2</v>
      </c>
      <c r="P632" s="183"/>
    </row>
    <row r="633" spans="1:16" s="137" customFormat="1" ht="16.5" customHeight="1" outlineLevel="1">
      <c r="A633" s="100"/>
      <c r="B633" s="101"/>
      <c r="C633" s="102"/>
      <c r="D633" s="102" t="s">
        <v>492</v>
      </c>
      <c r="E633" s="101"/>
      <c r="F633" s="103"/>
      <c r="G633" s="135"/>
      <c r="H633" s="136"/>
      <c r="I633" s="135"/>
      <c r="J633" s="165">
        <f>SUBTOTAL(9,J634:J642)</f>
        <v>0</v>
      </c>
      <c r="K633" s="166"/>
      <c r="L633" s="167">
        <f>SUBTOTAL(9,L634:L642)</f>
        <v>51.849212000000001</v>
      </c>
      <c r="M633" s="168"/>
      <c r="N633" s="167">
        <f>SUBTOTAL(9,N634:N642)</f>
        <v>0</v>
      </c>
      <c r="O633" s="163" t="s">
        <v>2</v>
      </c>
      <c r="P633" s="169"/>
    </row>
    <row r="634" spans="1:16" outlineLevel="2">
      <c r="A634" s="104">
        <v>258</v>
      </c>
      <c r="B634" s="105" t="s">
        <v>8</v>
      </c>
      <c r="C634" s="106" t="s">
        <v>114</v>
      </c>
      <c r="D634" s="107" t="s">
        <v>710</v>
      </c>
      <c r="E634" s="105" t="s">
        <v>10</v>
      </c>
      <c r="F634" s="108">
        <v>65.099999999999994</v>
      </c>
      <c r="G634" s="138">
        <v>0</v>
      </c>
      <c r="H634" s="139">
        <f>F634*(1+G634/100)</f>
        <v>65.099999999999994</v>
      </c>
      <c r="I634" s="138"/>
      <c r="J634" s="170">
        <f>H634*I634</f>
        <v>0</v>
      </c>
      <c r="K634" s="171">
        <v>0.14000000000000001</v>
      </c>
      <c r="L634" s="172">
        <f>H634*K634</f>
        <v>9.1140000000000008</v>
      </c>
      <c r="M634" s="171"/>
      <c r="N634" s="172">
        <f>H634*M634</f>
        <v>0</v>
      </c>
      <c r="O634" s="170" t="s">
        <v>3818</v>
      </c>
    </row>
    <row r="635" spans="1:16" s="143" customFormat="1" outlineLevel="3">
      <c r="A635" s="109"/>
      <c r="B635" s="110"/>
      <c r="C635" s="110"/>
      <c r="D635" s="111" t="s">
        <v>682</v>
      </c>
      <c r="E635" s="110"/>
      <c r="F635" s="112">
        <v>65.099999999999994</v>
      </c>
      <c r="G635" s="141"/>
      <c r="H635" s="142"/>
      <c r="I635" s="141"/>
      <c r="J635" s="174"/>
      <c r="K635" s="175"/>
      <c r="L635" s="176"/>
      <c r="M635" s="176"/>
      <c r="N635" s="176"/>
      <c r="O635" s="170" t="s">
        <v>3818</v>
      </c>
      <c r="P635" s="177"/>
    </row>
    <row r="636" spans="1:16" outlineLevel="2">
      <c r="A636" s="104">
        <v>259</v>
      </c>
      <c r="B636" s="105" t="s">
        <v>8</v>
      </c>
      <c r="C636" s="106" t="s">
        <v>115</v>
      </c>
      <c r="D636" s="107" t="s">
        <v>709</v>
      </c>
      <c r="E636" s="105" t="s">
        <v>10</v>
      </c>
      <c r="F636" s="108">
        <v>88.3</v>
      </c>
      <c r="G636" s="138">
        <v>0</v>
      </c>
      <c r="H636" s="139">
        <f>F636*(1+G636/100)</f>
        <v>88.3</v>
      </c>
      <c r="I636" s="138"/>
      <c r="J636" s="170">
        <f>H636*I636</f>
        <v>0</v>
      </c>
      <c r="K636" s="171">
        <v>0.29899999999999999</v>
      </c>
      <c r="L636" s="172">
        <f>H636*K636-1.383</f>
        <v>25.018699999999999</v>
      </c>
      <c r="M636" s="171"/>
      <c r="N636" s="172">
        <f>H636*M636</f>
        <v>0</v>
      </c>
      <c r="O636" s="170" t="s">
        <v>3818</v>
      </c>
    </row>
    <row r="637" spans="1:16" s="143" customFormat="1" ht="22.5" outlineLevel="3">
      <c r="A637" s="109"/>
      <c r="B637" s="110"/>
      <c r="C637" s="110"/>
      <c r="D637" s="111" t="s">
        <v>705</v>
      </c>
      <c r="E637" s="110"/>
      <c r="F637" s="112">
        <v>88.3</v>
      </c>
      <c r="G637" s="141"/>
      <c r="H637" s="142"/>
      <c r="I637" s="141"/>
      <c r="J637" s="174"/>
      <c r="K637" s="175"/>
      <c r="L637" s="176"/>
      <c r="M637" s="176"/>
      <c r="N637" s="176"/>
      <c r="O637" s="170" t="s">
        <v>3818</v>
      </c>
      <c r="P637" s="177"/>
    </row>
    <row r="638" spans="1:16" outlineLevel="2">
      <c r="A638" s="104">
        <v>260</v>
      </c>
      <c r="B638" s="105" t="s">
        <v>8</v>
      </c>
      <c r="C638" s="106" t="s">
        <v>116</v>
      </c>
      <c r="D638" s="107" t="s">
        <v>1129</v>
      </c>
      <c r="E638" s="105" t="s">
        <v>10</v>
      </c>
      <c r="F638" s="108">
        <v>88.3</v>
      </c>
      <c r="G638" s="138">
        <v>0</v>
      </c>
      <c r="H638" s="139">
        <f>F638*(1+G638/100)</f>
        <v>88.3</v>
      </c>
      <c r="I638" s="138"/>
      <c r="J638" s="170">
        <f>H638*I638</f>
        <v>0</v>
      </c>
      <c r="K638" s="171">
        <v>8.4250000000000005E-2</v>
      </c>
      <c r="L638" s="172">
        <f>H638*K638</f>
        <v>7.4392750000000003</v>
      </c>
      <c r="M638" s="171"/>
      <c r="N638" s="172">
        <f>H638*M638</f>
        <v>0</v>
      </c>
      <c r="O638" s="170" t="s">
        <v>3818</v>
      </c>
    </row>
    <row r="639" spans="1:16" s="143" customFormat="1" ht="22.5" outlineLevel="3">
      <c r="A639" s="109"/>
      <c r="B639" s="110"/>
      <c r="C639" s="110"/>
      <c r="D639" s="111" t="s">
        <v>705</v>
      </c>
      <c r="E639" s="110"/>
      <c r="F639" s="112">
        <v>88.3</v>
      </c>
      <c r="G639" s="141"/>
      <c r="H639" s="142"/>
      <c r="I639" s="141"/>
      <c r="J639" s="174"/>
      <c r="K639" s="175"/>
      <c r="L639" s="176"/>
      <c r="M639" s="176"/>
      <c r="N639" s="176"/>
      <c r="O639" s="170" t="s">
        <v>3818</v>
      </c>
      <c r="P639" s="177"/>
    </row>
    <row r="640" spans="1:16" outlineLevel="2">
      <c r="A640" s="104">
        <v>261</v>
      </c>
      <c r="B640" s="105" t="s">
        <v>1</v>
      </c>
      <c r="C640" s="106" t="s">
        <v>51</v>
      </c>
      <c r="D640" s="107" t="s">
        <v>849</v>
      </c>
      <c r="E640" s="105" t="s">
        <v>10</v>
      </c>
      <c r="F640" s="108">
        <v>90.948999999999998</v>
      </c>
      <c r="G640" s="138">
        <v>0</v>
      </c>
      <c r="H640" s="139">
        <f>F640*(1+G640/100)</f>
        <v>90.948999999999998</v>
      </c>
      <c r="I640" s="138"/>
      <c r="J640" s="170">
        <f>H640*I640</f>
        <v>0</v>
      </c>
      <c r="K640" s="171">
        <v>0.113</v>
      </c>
      <c r="L640" s="172">
        <f>H640*K640</f>
        <v>10.277237</v>
      </c>
      <c r="M640" s="171"/>
      <c r="N640" s="172">
        <f>H640*M640</f>
        <v>0</v>
      </c>
      <c r="O640" s="170" t="s">
        <v>3818</v>
      </c>
    </row>
    <row r="641" spans="1:16" s="143" customFormat="1" ht="22.5" outlineLevel="3">
      <c r="A641" s="109"/>
      <c r="B641" s="110"/>
      <c r="C641" s="110"/>
      <c r="D641" s="111" t="s">
        <v>721</v>
      </c>
      <c r="E641" s="110"/>
      <c r="F641" s="112">
        <v>90.948999999999998</v>
      </c>
      <c r="G641" s="141"/>
      <c r="H641" s="142"/>
      <c r="I641" s="141"/>
      <c r="J641" s="174"/>
      <c r="K641" s="175"/>
      <c r="L641" s="176"/>
      <c r="M641" s="176"/>
      <c r="N641" s="176"/>
      <c r="O641" s="178" t="s">
        <v>2</v>
      </c>
      <c r="P641" s="177"/>
    </row>
    <row r="642" spans="1:16" s="146" customFormat="1" ht="12.75" customHeight="1" outlineLevel="2">
      <c r="A642" s="113"/>
      <c r="B642" s="114"/>
      <c r="C642" s="114"/>
      <c r="D642" s="115"/>
      <c r="E642" s="114"/>
      <c r="F642" s="116"/>
      <c r="G642" s="144"/>
      <c r="H642" s="145"/>
      <c r="I642" s="144"/>
      <c r="J642" s="179"/>
      <c r="K642" s="180"/>
      <c r="L642" s="181"/>
      <c r="M642" s="181"/>
      <c r="N642" s="181"/>
      <c r="O642" s="182" t="s">
        <v>2</v>
      </c>
      <c r="P642" s="183"/>
    </row>
    <row r="643" spans="1:16" s="137" customFormat="1" ht="16.5" customHeight="1" outlineLevel="1">
      <c r="A643" s="100"/>
      <c r="B643" s="101"/>
      <c r="C643" s="102"/>
      <c r="D643" s="102" t="s">
        <v>587</v>
      </c>
      <c r="E643" s="101"/>
      <c r="F643" s="103"/>
      <c r="G643" s="135"/>
      <c r="H643" s="136"/>
      <c r="I643" s="135"/>
      <c r="J643" s="165">
        <f>SUBTOTAL(9,J644:J653)</f>
        <v>0</v>
      </c>
      <c r="K643" s="166"/>
      <c r="L643" s="167">
        <f>SUBTOTAL(9,L644:L653)</f>
        <v>4.1688269999999994</v>
      </c>
      <c r="M643" s="168"/>
      <c r="N643" s="167">
        <f>SUBTOTAL(9,N644:N653)</f>
        <v>0</v>
      </c>
      <c r="O643" s="163" t="s">
        <v>2</v>
      </c>
      <c r="P643" s="169"/>
    </row>
    <row r="644" spans="1:16" outlineLevel="2">
      <c r="A644" s="104">
        <v>262</v>
      </c>
      <c r="B644" s="105" t="s">
        <v>8</v>
      </c>
      <c r="C644" s="106" t="s">
        <v>270</v>
      </c>
      <c r="D644" s="107" t="s">
        <v>1107</v>
      </c>
      <c r="E644" s="105" t="s">
        <v>3</v>
      </c>
      <c r="F644" s="108">
        <v>33.299999999999997</v>
      </c>
      <c r="G644" s="138">
        <v>0</v>
      </c>
      <c r="H644" s="139">
        <f>F644*(1+G644/100)</f>
        <v>33.299999999999997</v>
      </c>
      <c r="I644" s="138"/>
      <c r="J644" s="170">
        <f>H644*I644</f>
        <v>0</v>
      </c>
      <c r="K644" s="171">
        <v>0.10095</v>
      </c>
      <c r="L644" s="172">
        <f>H644*K644</f>
        <v>3.3616349999999997</v>
      </c>
      <c r="M644" s="171"/>
      <c r="N644" s="172">
        <f>H644*M644</f>
        <v>0</v>
      </c>
      <c r="O644" s="170" t="s">
        <v>3818</v>
      </c>
    </row>
    <row r="645" spans="1:16" s="143" customFormat="1" ht="22.5" outlineLevel="3">
      <c r="A645" s="109"/>
      <c r="B645" s="110"/>
      <c r="C645" s="110"/>
      <c r="D645" s="111" t="s">
        <v>795</v>
      </c>
      <c r="E645" s="110"/>
      <c r="F645" s="112">
        <v>33.299999999999997</v>
      </c>
      <c r="G645" s="141"/>
      <c r="H645" s="142"/>
      <c r="I645" s="141"/>
      <c r="J645" s="174"/>
      <c r="K645" s="175"/>
      <c r="L645" s="176"/>
      <c r="M645" s="176"/>
      <c r="N645" s="176"/>
      <c r="O645" s="170" t="s">
        <v>3818</v>
      </c>
      <c r="P645" s="177"/>
    </row>
    <row r="646" spans="1:16" outlineLevel="2">
      <c r="A646" s="104">
        <v>263</v>
      </c>
      <c r="B646" s="105" t="s">
        <v>1</v>
      </c>
      <c r="C646" s="106" t="s">
        <v>50</v>
      </c>
      <c r="D646" s="107" t="s">
        <v>850</v>
      </c>
      <c r="E646" s="105" t="s">
        <v>3</v>
      </c>
      <c r="F646" s="108">
        <v>33.632999999999996</v>
      </c>
      <c r="G646" s="138">
        <v>0</v>
      </c>
      <c r="H646" s="139">
        <f>F646*(1+G646/100)</f>
        <v>33.632999999999996</v>
      </c>
      <c r="I646" s="138"/>
      <c r="J646" s="170">
        <f>H646*I646</f>
        <v>0</v>
      </c>
      <c r="K646" s="171">
        <v>2.4E-2</v>
      </c>
      <c r="L646" s="172">
        <f>H646*K646</f>
        <v>0.80719199999999991</v>
      </c>
      <c r="M646" s="171"/>
      <c r="N646" s="172">
        <f>H646*M646</f>
        <v>0</v>
      </c>
      <c r="O646" s="170" t="s">
        <v>3818</v>
      </c>
    </row>
    <row r="647" spans="1:16" s="143" customFormat="1" ht="22.5" outlineLevel="3">
      <c r="A647" s="109"/>
      <c r="B647" s="110"/>
      <c r="C647" s="110"/>
      <c r="D647" s="111" t="s">
        <v>820</v>
      </c>
      <c r="E647" s="110"/>
      <c r="F647" s="112">
        <v>33.632999999999996</v>
      </c>
      <c r="G647" s="141"/>
      <c r="H647" s="142"/>
      <c r="I647" s="141"/>
      <c r="J647" s="174"/>
      <c r="K647" s="175"/>
      <c r="L647" s="176"/>
      <c r="M647" s="176"/>
      <c r="N647" s="176"/>
      <c r="O647" s="178" t="s">
        <v>2</v>
      </c>
      <c r="P647" s="177"/>
    </row>
    <row r="648" spans="1:16" ht="33.75" outlineLevel="2">
      <c r="A648" s="104">
        <v>264</v>
      </c>
      <c r="B648" s="105" t="s">
        <v>8</v>
      </c>
      <c r="C648" s="106" t="s">
        <v>433</v>
      </c>
      <c r="D648" s="107" t="s">
        <v>1411</v>
      </c>
      <c r="E648" s="105" t="s">
        <v>17</v>
      </c>
      <c r="F648" s="108">
        <v>1</v>
      </c>
      <c r="G648" s="138">
        <v>0</v>
      </c>
      <c r="H648" s="139">
        <f>F648*(1+G648/100)</f>
        <v>1</v>
      </c>
      <c r="I648" s="138"/>
      <c r="J648" s="170">
        <f>H648*I648</f>
        <v>0</v>
      </c>
      <c r="K648" s="171"/>
      <c r="L648" s="172">
        <f>H648*K648</f>
        <v>0</v>
      </c>
      <c r="M648" s="171"/>
      <c r="N648" s="172">
        <f>H648*M648</f>
        <v>0</v>
      </c>
      <c r="O648" s="184" t="s">
        <v>1651</v>
      </c>
    </row>
    <row r="649" spans="1:16" ht="22.5" outlineLevel="2">
      <c r="A649" s="104">
        <v>265</v>
      </c>
      <c r="B649" s="105" t="s">
        <v>8</v>
      </c>
      <c r="C649" s="106" t="s">
        <v>434</v>
      </c>
      <c r="D649" s="107" t="s">
        <v>1407</v>
      </c>
      <c r="E649" s="105" t="s">
        <v>17</v>
      </c>
      <c r="F649" s="108">
        <v>1</v>
      </c>
      <c r="G649" s="138">
        <v>0</v>
      </c>
      <c r="H649" s="139">
        <f>F649*(1+G649/100)</f>
        <v>1</v>
      </c>
      <c r="I649" s="138"/>
      <c r="J649" s="170">
        <f>H649*I649</f>
        <v>0</v>
      </c>
      <c r="K649" s="171"/>
      <c r="L649" s="172">
        <f>H649*K649</f>
        <v>0</v>
      </c>
      <c r="M649" s="171"/>
      <c r="N649" s="172">
        <f>H649*M649</f>
        <v>0</v>
      </c>
      <c r="O649" s="184" t="s">
        <v>1651</v>
      </c>
    </row>
    <row r="650" spans="1:16" outlineLevel="2">
      <c r="A650" s="104">
        <v>266</v>
      </c>
      <c r="B650" s="105" t="s">
        <v>8</v>
      </c>
      <c r="C650" s="106" t="s">
        <v>278</v>
      </c>
      <c r="D650" s="107" t="s">
        <v>1102</v>
      </c>
      <c r="E650" s="105" t="s">
        <v>10</v>
      </c>
      <c r="F650" s="108">
        <v>230.6</v>
      </c>
      <c r="G650" s="138"/>
      <c r="H650" s="139">
        <f>F650*(1+G650/100)</f>
        <v>230.6</v>
      </c>
      <c r="I650" s="138"/>
      <c r="J650" s="170">
        <f>H650*I650</f>
        <v>0</v>
      </c>
      <c r="K650" s="171"/>
      <c r="L650" s="172">
        <f>H650*K650</f>
        <v>0</v>
      </c>
      <c r="M650" s="171"/>
      <c r="N650" s="172">
        <f>H650*M650</f>
        <v>0</v>
      </c>
      <c r="O650" s="170" t="s">
        <v>3818</v>
      </c>
    </row>
    <row r="651" spans="1:16" s="143" customFormat="1" outlineLevel="3">
      <c r="A651" s="109"/>
      <c r="B651" s="110"/>
      <c r="C651" s="110"/>
      <c r="D651" s="111" t="s">
        <v>643</v>
      </c>
      <c r="E651" s="110"/>
      <c r="F651" s="112">
        <v>143</v>
      </c>
      <c r="G651" s="141"/>
      <c r="H651" s="142"/>
      <c r="I651" s="141"/>
      <c r="J651" s="174"/>
      <c r="K651" s="175"/>
      <c r="L651" s="176"/>
      <c r="M651" s="176"/>
      <c r="N651" s="176"/>
      <c r="O651" s="178" t="s">
        <v>2</v>
      </c>
      <c r="P651" s="177"/>
    </row>
    <row r="652" spans="1:16" s="143" customFormat="1" outlineLevel="3">
      <c r="A652" s="109"/>
      <c r="B652" s="110"/>
      <c r="C652" s="110"/>
      <c r="D652" s="111" t="s">
        <v>570</v>
      </c>
      <c r="E652" s="110"/>
      <c r="F652" s="112">
        <v>87.6</v>
      </c>
      <c r="G652" s="141"/>
      <c r="H652" s="142"/>
      <c r="I652" s="141"/>
      <c r="J652" s="174"/>
      <c r="K652" s="175"/>
      <c r="L652" s="176"/>
      <c r="M652" s="176"/>
      <c r="N652" s="176"/>
      <c r="O652" s="178" t="s">
        <v>2</v>
      </c>
      <c r="P652" s="177"/>
    </row>
    <row r="653" spans="1:16" s="146" customFormat="1" ht="12.75" customHeight="1" outlineLevel="2">
      <c r="A653" s="113"/>
      <c r="B653" s="114"/>
      <c r="C653" s="114"/>
      <c r="D653" s="115"/>
      <c r="E653" s="114"/>
      <c r="F653" s="116"/>
      <c r="G653" s="144"/>
      <c r="H653" s="145"/>
      <c r="I653" s="144"/>
      <c r="J653" s="179"/>
      <c r="K653" s="180"/>
      <c r="L653" s="181"/>
      <c r="M653" s="181"/>
      <c r="N653" s="181"/>
      <c r="O653" s="182" t="s">
        <v>2</v>
      </c>
      <c r="P653" s="183"/>
    </row>
    <row r="654" spans="1:16" s="137" customFormat="1" ht="16.5" customHeight="1" outlineLevel="1">
      <c r="A654" s="100"/>
      <c r="B654" s="101"/>
      <c r="C654" s="102"/>
      <c r="D654" s="102" t="s">
        <v>613</v>
      </c>
      <c r="E654" s="101"/>
      <c r="F654" s="103"/>
      <c r="G654" s="135"/>
      <c r="H654" s="136"/>
      <c r="I654" s="135"/>
      <c r="J654" s="165">
        <f>SUBTOTAL(9,J655:J659)</f>
        <v>0</v>
      </c>
      <c r="K654" s="166"/>
      <c r="L654" s="167">
        <f>SUBTOTAL(9,L655:L659)</f>
        <v>0</v>
      </c>
      <c r="M654" s="168"/>
      <c r="N654" s="167">
        <f>SUBTOTAL(9,N655:N659)</f>
        <v>2.3702999999999999</v>
      </c>
      <c r="O654" s="163" t="s">
        <v>2</v>
      </c>
      <c r="P654" s="169"/>
    </row>
    <row r="655" spans="1:16" outlineLevel="2">
      <c r="A655" s="104">
        <v>267</v>
      </c>
      <c r="B655" s="105" t="s">
        <v>8</v>
      </c>
      <c r="C655" s="106" t="s">
        <v>284</v>
      </c>
      <c r="D655" s="107" t="s">
        <v>945</v>
      </c>
      <c r="E655" s="105" t="s">
        <v>11</v>
      </c>
      <c r="F655" s="108">
        <v>1.0334999999999999</v>
      </c>
      <c r="G655" s="138">
        <v>0</v>
      </c>
      <c r="H655" s="139">
        <f>F655*(1+G655/100)</f>
        <v>1.0334999999999999</v>
      </c>
      <c r="I655" s="138"/>
      <c r="J655" s="170">
        <f>H655*I655</f>
        <v>0</v>
      </c>
      <c r="K655" s="171"/>
      <c r="L655" s="172">
        <f>H655*K655</f>
        <v>0</v>
      </c>
      <c r="M655" s="171">
        <v>2.2000000000000002</v>
      </c>
      <c r="N655" s="172">
        <f>H655*M655</f>
        <v>2.2736999999999998</v>
      </c>
      <c r="O655" s="170" t="s">
        <v>3818</v>
      </c>
    </row>
    <row r="656" spans="1:16" s="143" customFormat="1" outlineLevel="3">
      <c r="A656" s="109"/>
      <c r="B656" s="110"/>
      <c r="C656" s="110"/>
      <c r="D656" s="111" t="s">
        <v>653</v>
      </c>
      <c r="E656" s="110"/>
      <c r="F656" s="112">
        <v>1.0334999999999999</v>
      </c>
      <c r="G656" s="141"/>
      <c r="H656" s="142"/>
      <c r="I656" s="141"/>
      <c r="J656" s="174"/>
      <c r="K656" s="175"/>
      <c r="L656" s="176"/>
      <c r="M656" s="176"/>
      <c r="N656" s="176"/>
      <c r="O656" s="178" t="s">
        <v>2</v>
      </c>
      <c r="P656" s="177"/>
    </row>
    <row r="657" spans="1:16" outlineLevel="2">
      <c r="A657" s="104">
        <v>268</v>
      </c>
      <c r="B657" s="105" t="s">
        <v>8</v>
      </c>
      <c r="C657" s="106" t="s">
        <v>441</v>
      </c>
      <c r="D657" s="107" t="s">
        <v>984</v>
      </c>
      <c r="E657" s="105" t="s">
        <v>12</v>
      </c>
      <c r="F657" s="108">
        <v>8.0500000000000007</v>
      </c>
      <c r="G657" s="138"/>
      <c r="H657" s="139">
        <f>F657*(1+G657/100)</f>
        <v>8.0500000000000007</v>
      </c>
      <c r="I657" s="138"/>
      <c r="J657" s="170">
        <f>H657*I657</f>
        <v>0</v>
      </c>
      <c r="K657" s="171"/>
      <c r="L657" s="172">
        <f>H657*K657</f>
        <v>0</v>
      </c>
      <c r="M657" s="171">
        <v>1.2E-2</v>
      </c>
      <c r="N657" s="172">
        <f>H657*M657</f>
        <v>9.6600000000000005E-2</v>
      </c>
      <c r="O657" s="184" t="s">
        <v>1651</v>
      </c>
    </row>
    <row r="658" spans="1:16" s="143" customFormat="1" outlineLevel="3">
      <c r="A658" s="109"/>
      <c r="B658" s="110"/>
      <c r="C658" s="110"/>
      <c r="D658" s="111" t="s">
        <v>796</v>
      </c>
      <c r="E658" s="110"/>
      <c r="F658" s="112">
        <v>8.0500000000000007</v>
      </c>
      <c r="G658" s="141"/>
      <c r="H658" s="142"/>
      <c r="I658" s="141"/>
      <c r="J658" s="174"/>
      <c r="K658" s="175"/>
      <c r="L658" s="176"/>
      <c r="M658" s="176"/>
      <c r="N658" s="176"/>
      <c r="O658" s="178" t="s">
        <v>2</v>
      </c>
      <c r="P658" s="177"/>
    </row>
    <row r="659" spans="1:16" s="146" customFormat="1" ht="12.75" customHeight="1" outlineLevel="2">
      <c r="A659" s="113"/>
      <c r="B659" s="114"/>
      <c r="C659" s="114"/>
      <c r="D659" s="115"/>
      <c r="E659" s="114"/>
      <c r="F659" s="116"/>
      <c r="G659" s="144"/>
      <c r="H659" s="145"/>
      <c r="I659" s="144"/>
      <c r="J659" s="179"/>
      <c r="K659" s="180"/>
      <c r="L659" s="181"/>
      <c r="M659" s="181"/>
      <c r="N659" s="181"/>
      <c r="O659" s="182" t="s">
        <v>2</v>
      </c>
      <c r="P659" s="183"/>
    </row>
    <row r="660" spans="1:16" s="137" customFormat="1" ht="16.5" customHeight="1" outlineLevel="1">
      <c r="A660" s="100"/>
      <c r="B660" s="101"/>
      <c r="C660" s="102"/>
      <c r="D660" s="102" t="s">
        <v>649</v>
      </c>
      <c r="E660" s="101"/>
      <c r="F660" s="103"/>
      <c r="G660" s="135"/>
      <c r="H660" s="136"/>
      <c r="I660" s="135"/>
      <c r="J660" s="165">
        <f>SUBTOTAL(9,J661:J669)</f>
        <v>0</v>
      </c>
      <c r="K660" s="166"/>
      <c r="L660" s="167"/>
      <c r="M660" s="168"/>
      <c r="N660" s="167">
        <f>SUBTOTAL(9,N661:N669)</f>
        <v>0</v>
      </c>
      <c r="O660" s="163" t="s">
        <v>2</v>
      </c>
      <c r="P660" s="169"/>
    </row>
    <row r="661" spans="1:16" ht="22.5" outlineLevel="2">
      <c r="A661" s="104">
        <v>269</v>
      </c>
      <c r="B661" s="105" t="s">
        <v>8</v>
      </c>
      <c r="C661" s="106" t="s">
        <v>313</v>
      </c>
      <c r="D661" s="107" t="s">
        <v>1273</v>
      </c>
      <c r="E661" s="105" t="s">
        <v>4</v>
      </c>
      <c r="F661" s="108">
        <v>26.638300000000001</v>
      </c>
      <c r="G661" s="138"/>
      <c r="H661" s="139">
        <f>F661*(1+G661/100)</f>
        <v>26.638300000000001</v>
      </c>
      <c r="I661" s="138"/>
      <c r="J661" s="170">
        <f>H661*I661</f>
        <v>0</v>
      </c>
      <c r="K661" s="171"/>
      <c r="L661" s="172"/>
      <c r="M661" s="171"/>
      <c r="N661" s="172">
        <f>H661*M661</f>
        <v>0</v>
      </c>
      <c r="O661" s="170" t="s">
        <v>3818</v>
      </c>
    </row>
    <row r="662" spans="1:16" ht="22.5" outlineLevel="2">
      <c r="A662" s="104">
        <v>270</v>
      </c>
      <c r="B662" s="105" t="s">
        <v>8</v>
      </c>
      <c r="C662" s="106" t="s">
        <v>314</v>
      </c>
      <c r="D662" s="107" t="s">
        <v>1147</v>
      </c>
      <c r="E662" s="105" t="s">
        <v>4</v>
      </c>
      <c r="F662" s="108">
        <v>26.638300000000001</v>
      </c>
      <c r="G662" s="138"/>
      <c r="H662" s="139">
        <f>F662*(1+G662/100)</f>
        <v>26.638300000000001</v>
      </c>
      <c r="I662" s="138"/>
      <c r="J662" s="170">
        <f>H662*I662</f>
        <v>0</v>
      </c>
      <c r="K662" s="171"/>
      <c r="L662" s="172"/>
      <c r="M662" s="171"/>
      <c r="N662" s="172">
        <f>H662*M662</f>
        <v>0</v>
      </c>
      <c r="O662" s="170" t="s">
        <v>3818</v>
      </c>
    </row>
    <row r="663" spans="1:16" outlineLevel="2">
      <c r="A663" s="104">
        <v>271</v>
      </c>
      <c r="B663" s="105" t="s">
        <v>8</v>
      </c>
      <c r="C663" s="106" t="s">
        <v>315</v>
      </c>
      <c r="D663" s="107" t="s">
        <v>1118</v>
      </c>
      <c r="E663" s="105" t="s">
        <v>4</v>
      </c>
      <c r="F663" s="108">
        <v>79.914000000000001</v>
      </c>
      <c r="G663" s="138"/>
      <c r="H663" s="139">
        <f>F663*(1+G663/100)</f>
        <v>79.914000000000001</v>
      </c>
      <c r="I663" s="138"/>
      <c r="J663" s="170">
        <f>H663*I663</f>
        <v>0</v>
      </c>
      <c r="K663" s="171"/>
      <c r="L663" s="172"/>
      <c r="M663" s="171"/>
      <c r="N663" s="172">
        <f>H663*M663</f>
        <v>0</v>
      </c>
      <c r="O663" s="170" t="s">
        <v>3818</v>
      </c>
    </row>
    <row r="664" spans="1:16" s="143" customFormat="1" ht="22.5" outlineLevel="3">
      <c r="A664" s="109"/>
      <c r="B664" s="110"/>
      <c r="C664" s="110"/>
      <c r="D664" s="111" t="s">
        <v>1089</v>
      </c>
      <c r="E664" s="110"/>
      <c r="F664" s="112">
        <v>79.914000000000001</v>
      </c>
      <c r="G664" s="141"/>
      <c r="H664" s="142"/>
      <c r="I664" s="141"/>
      <c r="J664" s="174"/>
      <c r="K664" s="175"/>
      <c r="L664" s="176"/>
      <c r="M664" s="176"/>
      <c r="N664" s="176"/>
      <c r="O664" s="170" t="s">
        <v>3818</v>
      </c>
      <c r="P664" s="177"/>
    </row>
    <row r="665" spans="1:16" ht="22.5" outlineLevel="2">
      <c r="A665" s="104">
        <v>272</v>
      </c>
      <c r="B665" s="105" t="s">
        <v>8</v>
      </c>
      <c r="C665" s="106" t="s">
        <v>316</v>
      </c>
      <c r="D665" s="107" t="s">
        <v>1262</v>
      </c>
      <c r="E665" s="105" t="s">
        <v>4</v>
      </c>
      <c r="F665" s="108">
        <v>26.638300000000001</v>
      </c>
      <c r="G665" s="138"/>
      <c r="H665" s="139">
        <f>F665*(1+G665/100)</f>
        <v>26.638300000000001</v>
      </c>
      <c r="I665" s="138"/>
      <c r="J665" s="170">
        <f>H665*I665</f>
        <v>0</v>
      </c>
      <c r="K665" s="171"/>
      <c r="L665" s="172"/>
      <c r="M665" s="171"/>
      <c r="N665" s="172">
        <f>H665*M665</f>
        <v>0</v>
      </c>
      <c r="O665" s="170" t="s">
        <v>3818</v>
      </c>
    </row>
    <row r="666" spans="1:16" s="143" customFormat="1" outlineLevel="3">
      <c r="A666" s="109"/>
      <c r="B666" s="110"/>
      <c r="C666" s="110"/>
      <c r="D666" s="111" t="s">
        <v>528</v>
      </c>
      <c r="E666" s="110"/>
      <c r="F666" s="112">
        <v>65</v>
      </c>
      <c r="G666" s="141"/>
      <c r="H666" s="142"/>
      <c r="I666" s="141"/>
      <c r="J666" s="174"/>
      <c r="K666" s="175"/>
      <c r="L666" s="176"/>
      <c r="M666" s="176"/>
      <c r="N666" s="176"/>
      <c r="O666" s="170" t="s">
        <v>3818</v>
      </c>
      <c r="P666" s="177"/>
    </row>
    <row r="667" spans="1:16" s="143" customFormat="1" outlineLevel="3">
      <c r="A667" s="109"/>
      <c r="B667" s="110"/>
      <c r="C667" s="110"/>
      <c r="D667" s="111" t="s">
        <v>840</v>
      </c>
      <c r="E667" s="110"/>
      <c r="F667" s="112">
        <v>-38.361699999999999</v>
      </c>
      <c r="G667" s="141"/>
      <c r="H667" s="142"/>
      <c r="I667" s="141"/>
      <c r="J667" s="174"/>
      <c r="K667" s="175"/>
      <c r="L667" s="176"/>
      <c r="M667" s="176"/>
      <c r="N667" s="176"/>
      <c r="O667" s="170" t="s">
        <v>3818</v>
      </c>
      <c r="P667" s="177"/>
    </row>
    <row r="668" spans="1:16" outlineLevel="2">
      <c r="A668" s="104">
        <v>273</v>
      </c>
      <c r="B668" s="105" t="s">
        <v>8</v>
      </c>
      <c r="C668" s="106" t="s">
        <v>325</v>
      </c>
      <c r="D668" s="107" t="s">
        <v>919</v>
      </c>
      <c r="E668" s="105" t="s">
        <v>4</v>
      </c>
      <c r="F668" s="117">
        <v>72.214480980000005</v>
      </c>
      <c r="G668" s="138">
        <v>0</v>
      </c>
      <c r="H668" s="139">
        <f>F668*(1+G668/100)</f>
        <v>72.214480980000005</v>
      </c>
      <c r="I668" s="138"/>
      <c r="J668" s="170">
        <f>H668*I668</f>
        <v>0</v>
      </c>
      <c r="K668" s="171"/>
      <c r="L668" s="172"/>
      <c r="M668" s="171"/>
      <c r="N668" s="172">
        <f>H668*M668</f>
        <v>0</v>
      </c>
      <c r="O668" s="170" t="s">
        <v>3818</v>
      </c>
    </row>
    <row r="669" spans="1:16" s="146" customFormat="1" ht="12.75" customHeight="1" outlineLevel="2">
      <c r="A669" s="113"/>
      <c r="B669" s="114"/>
      <c r="C669" s="114"/>
      <c r="D669" s="115"/>
      <c r="E669" s="114"/>
      <c r="F669" s="116"/>
      <c r="G669" s="144"/>
      <c r="H669" s="145"/>
      <c r="I669" s="144"/>
      <c r="J669" s="179"/>
      <c r="K669" s="180"/>
      <c r="L669" s="181"/>
      <c r="M669" s="181"/>
      <c r="N669" s="181"/>
      <c r="O669" s="182" t="s">
        <v>2</v>
      </c>
      <c r="P669" s="183"/>
    </row>
    <row r="670" spans="1:16" s="137" customFormat="1" ht="16.5" customHeight="1" outlineLevel="1">
      <c r="A670" s="100"/>
      <c r="B670" s="101"/>
      <c r="C670" s="102"/>
      <c r="D670" s="102" t="s">
        <v>671</v>
      </c>
      <c r="E670" s="101"/>
      <c r="F670" s="103"/>
      <c r="G670" s="135"/>
      <c r="H670" s="136"/>
      <c r="I670" s="135"/>
      <c r="J670" s="165">
        <f>SUBTOTAL(9,J671:J719)</f>
        <v>0</v>
      </c>
      <c r="K670" s="166"/>
      <c r="L670" s="167"/>
      <c r="M670" s="168"/>
      <c r="N670" s="167">
        <f>SUBTOTAL(9,N671:N719)</f>
        <v>0</v>
      </c>
      <c r="O670" s="163" t="s">
        <v>2</v>
      </c>
      <c r="P670" s="169"/>
    </row>
    <row r="671" spans="1:16" ht="22.5" outlineLevel="2">
      <c r="A671" s="104">
        <v>274</v>
      </c>
      <c r="B671" s="105" t="s">
        <v>8</v>
      </c>
      <c r="C671" s="106" t="s">
        <v>182</v>
      </c>
      <c r="D671" s="107" t="s">
        <v>1287</v>
      </c>
      <c r="E671" s="105" t="s">
        <v>3</v>
      </c>
      <c r="F671" s="108">
        <v>136.11500000000001</v>
      </c>
      <c r="G671" s="138"/>
      <c r="H671" s="139">
        <f>F671*(1+G671/100)</f>
        <v>136.11500000000001</v>
      </c>
      <c r="I671" s="138"/>
      <c r="J671" s="170">
        <f>H671*I671</f>
        <v>0</v>
      </c>
      <c r="K671" s="171"/>
      <c r="L671" s="172"/>
      <c r="M671" s="171"/>
      <c r="N671" s="172">
        <f>H671*M671</f>
        <v>0</v>
      </c>
      <c r="O671" s="170" t="s">
        <v>3818</v>
      </c>
    </row>
    <row r="672" spans="1:16" s="143" customFormat="1" ht="22.5" outlineLevel="3">
      <c r="A672" s="109"/>
      <c r="B672" s="110"/>
      <c r="C672" s="110"/>
      <c r="D672" s="111" t="s">
        <v>1099</v>
      </c>
      <c r="E672" s="110"/>
      <c r="F672" s="112">
        <v>15.75</v>
      </c>
      <c r="G672" s="141"/>
      <c r="H672" s="142"/>
      <c r="I672" s="141"/>
      <c r="J672" s="174"/>
      <c r="K672" s="175"/>
      <c r="L672" s="176"/>
      <c r="M672" s="176"/>
      <c r="N672" s="176"/>
      <c r="O672" s="170" t="s">
        <v>3818</v>
      </c>
      <c r="P672" s="177"/>
    </row>
    <row r="673" spans="1:16" s="143" customFormat="1" ht="22.5" outlineLevel="3">
      <c r="A673" s="109"/>
      <c r="B673" s="110"/>
      <c r="C673" s="110"/>
      <c r="D673" s="111" t="s">
        <v>1170</v>
      </c>
      <c r="E673" s="110"/>
      <c r="F673" s="112">
        <v>60.48</v>
      </c>
      <c r="G673" s="141"/>
      <c r="H673" s="142"/>
      <c r="I673" s="141"/>
      <c r="J673" s="174"/>
      <c r="K673" s="175"/>
      <c r="L673" s="176"/>
      <c r="M673" s="176"/>
      <c r="N673" s="176"/>
      <c r="O673" s="170" t="s">
        <v>3818</v>
      </c>
      <c r="P673" s="177"/>
    </row>
    <row r="674" spans="1:16" s="143" customFormat="1" outlineLevel="3">
      <c r="A674" s="109"/>
      <c r="B674" s="110"/>
      <c r="C674" s="110"/>
      <c r="D674" s="111" t="s">
        <v>912</v>
      </c>
      <c r="E674" s="110"/>
      <c r="F674" s="112">
        <v>9.7999999999999989</v>
      </c>
      <c r="G674" s="141"/>
      <c r="H674" s="142"/>
      <c r="I674" s="141"/>
      <c r="J674" s="174"/>
      <c r="K674" s="175"/>
      <c r="L674" s="176"/>
      <c r="M674" s="176"/>
      <c r="N674" s="176"/>
      <c r="O674" s="170" t="s">
        <v>3818</v>
      </c>
      <c r="P674" s="177"/>
    </row>
    <row r="675" spans="1:16" s="143" customFormat="1" ht="22.5" outlineLevel="3">
      <c r="A675" s="109"/>
      <c r="B675" s="110"/>
      <c r="C675" s="110"/>
      <c r="D675" s="111" t="s">
        <v>1228</v>
      </c>
      <c r="E675" s="110"/>
      <c r="F675" s="112">
        <v>50.085000000000008</v>
      </c>
      <c r="G675" s="141"/>
      <c r="H675" s="142"/>
      <c r="I675" s="141"/>
      <c r="J675" s="174"/>
      <c r="K675" s="175"/>
      <c r="L675" s="176"/>
      <c r="M675" s="176"/>
      <c r="N675" s="176"/>
      <c r="O675" s="170" t="s">
        <v>3818</v>
      </c>
      <c r="P675" s="177"/>
    </row>
    <row r="676" spans="1:16" ht="22.5" outlineLevel="2">
      <c r="A676" s="104">
        <v>275</v>
      </c>
      <c r="B676" s="105" t="s">
        <v>1</v>
      </c>
      <c r="C676" s="106" t="s">
        <v>384</v>
      </c>
      <c r="D676" s="107" t="s">
        <v>1165</v>
      </c>
      <c r="E676" s="105" t="s">
        <v>11</v>
      </c>
      <c r="F676" s="108">
        <v>1.2829168800000001</v>
      </c>
      <c r="G676" s="138"/>
      <c r="H676" s="139">
        <f>F676*(1+G676/100)</f>
        <v>1.2829168800000001</v>
      </c>
      <c r="I676" s="138"/>
      <c r="J676" s="170">
        <f>H676*I676</f>
        <v>0</v>
      </c>
      <c r="K676" s="171"/>
      <c r="L676" s="172"/>
      <c r="M676" s="171"/>
      <c r="N676" s="172">
        <f>H676*M676</f>
        <v>0</v>
      </c>
      <c r="O676" s="170" t="s">
        <v>3818</v>
      </c>
    </row>
    <row r="677" spans="1:16" s="143" customFormat="1" ht="22.5" outlineLevel="3">
      <c r="A677" s="109"/>
      <c r="B677" s="110"/>
      <c r="C677" s="110"/>
      <c r="D677" s="111" t="s">
        <v>1206</v>
      </c>
      <c r="E677" s="110"/>
      <c r="F677" s="112">
        <v>0.17010000000000003</v>
      </c>
      <c r="G677" s="141"/>
      <c r="H677" s="142"/>
      <c r="I677" s="141"/>
      <c r="J677" s="174"/>
      <c r="K677" s="175"/>
      <c r="L677" s="176"/>
      <c r="M677" s="176"/>
      <c r="N677" s="176"/>
      <c r="O677" s="170" t="s">
        <v>3818</v>
      </c>
      <c r="P677" s="177"/>
    </row>
    <row r="678" spans="1:16" s="143" customFormat="1" ht="22.5" outlineLevel="3">
      <c r="A678" s="109"/>
      <c r="B678" s="110"/>
      <c r="C678" s="110"/>
      <c r="D678" s="111" t="s">
        <v>1281</v>
      </c>
      <c r="E678" s="110"/>
      <c r="F678" s="112">
        <v>0.47029247999999996</v>
      </c>
      <c r="G678" s="141"/>
      <c r="H678" s="142"/>
      <c r="I678" s="141"/>
      <c r="J678" s="174"/>
      <c r="K678" s="175"/>
      <c r="L678" s="176"/>
      <c r="M678" s="176"/>
      <c r="N678" s="176"/>
      <c r="O678" s="170" t="s">
        <v>3818</v>
      </c>
      <c r="P678" s="177"/>
    </row>
    <row r="679" spans="1:16" s="143" customFormat="1" ht="22.5" outlineLevel="3">
      <c r="A679" s="109"/>
      <c r="B679" s="110"/>
      <c r="C679" s="110"/>
      <c r="D679" s="111" t="s">
        <v>1065</v>
      </c>
      <c r="E679" s="110"/>
      <c r="F679" s="112">
        <v>0.1016064</v>
      </c>
      <c r="G679" s="141"/>
      <c r="H679" s="142"/>
      <c r="I679" s="141"/>
      <c r="J679" s="174"/>
      <c r="K679" s="175"/>
      <c r="L679" s="176"/>
      <c r="M679" s="176"/>
      <c r="N679" s="176"/>
      <c r="O679" s="170" t="s">
        <v>3818</v>
      </c>
      <c r="P679" s="177"/>
    </row>
    <row r="680" spans="1:16" s="143" customFormat="1" ht="22.5" outlineLevel="3">
      <c r="A680" s="109"/>
      <c r="B680" s="110"/>
      <c r="C680" s="110"/>
      <c r="D680" s="111" t="s">
        <v>1304</v>
      </c>
      <c r="E680" s="110"/>
      <c r="F680" s="112">
        <v>0.54091800000000012</v>
      </c>
      <c r="G680" s="141"/>
      <c r="H680" s="142"/>
      <c r="I680" s="141"/>
      <c r="J680" s="174"/>
      <c r="K680" s="175"/>
      <c r="L680" s="176"/>
      <c r="M680" s="176"/>
      <c r="N680" s="176"/>
      <c r="O680" s="170" t="s">
        <v>3818</v>
      </c>
      <c r="P680" s="177"/>
    </row>
    <row r="681" spans="1:16" ht="22.5" outlineLevel="2">
      <c r="A681" s="104">
        <v>276</v>
      </c>
      <c r="B681" s="105" t="s">
        <v>8</v>
      </c>
      <c r="C681" s="106" t="s">
        <v>183</v>
      </c>
      <c r="D681" s="107" t="s">
        <v>1288</v>
      </c>
      <c r="E681" s="105" t="s">
        <v>3</v>
      </c>
      <c r="F681" s="108">
        <v>86.65</v>
      </c>
      <c r="G681" s="138"/>
      <c r="H681" s="139">
        <f>F681*(1+G681/100)</f>
        <v>86.65</v>
      </c>
      <c r="I681" s="138"/>
      <c r="J681" s="170">
        <f>H681*I681</f>
        <v>0</v>
      </c>
      <c r="K681" s="171"/>
      <c r="L681" s="172"/>
      <c r="M681" s="171"/>
      <c r="N681" s="172">
        <f>H681*M681</f>
        <v>0</v>
      </c>
      <c r="O681" s="170" t="s">
        <v>3818</v>
      </c>
    </row>
    <row r="682" spans="1:16" s="143" customFormat="1" ht="22.5" outlineLevel="3">
      <c r="A682" s="109"/>
      <c r="B682" s="110"/>
      <c r="C682" s="110"/>
      <c r="D682" s="111" t="s">
        <v>1128</v>
      </c>
      <c r="E682" s="110"/>
      <c r="F682" s="112">
        <v>45.2</v>
      </c>
      <c r="G682" s="141"/>
      <c r="H682" s="142"/>
      <c r="I682" s="141"/>
      <c r="J682" s="174"/>
      <c r="K682" s="175"/>
      <c r="L682" s="176"/>
      <c r="M682" s="176"/>
      <c r="N682" s="176"/>
      <c r="O682" s="170" t="s">
        <v>3818</v>
      </c>
      <c r="P682" s="177"/>
    </row>
    <row r="683" spans="1:16" s="143" customFormat="1" ht="22.5" outlineLevel="3">
      <c r="A683" s="109"/>
      <c r="B683" s="110"/>
      <c r="C683" s="110"/>
      <c r="D683" s="111" t="s">
        <v>971</v>
      </c>
      <c r="E683" s="110"/>
      <c r="F683" s="112">
        <v>21.45</v>
      </c>
      <c r="G683" s="141"/>
      <c r="H683" s="142"/>
      <c r="I683" s="141"/>
      <c r="J683" s="174"/>
      <c r="K683" s="175"/>
      <c r="L683" s="176"/>
      <c r="M683" s="176"/>
      <c r="N683" s="176"/>
      <c r="O683" s="170" t="s">
        <v>3818</v>
      </c>
      <c r="P683" s="177"/>
    </row>
    <row r="684" spans="1:16" s="143" customFormat="1" outlineLevel="3">
      <c r="A684" s="109"/>
      <c r="B684" s="110"/>
      <c r="C684" s="110"/>
      <c r="D684" s="111" t="s">
        <v>885</v>
      </c>
      <c r="E684" s="110"/>
      <c r="F684" s="112">
        <v>20</v>
      </c>
      <c r="G684" s="141"/>
      <c r="H684" s="142"/>
      <c r="I684" s="141"/>
      <c r="J684" s="174"/>
      <c r="K684" s="175"/>
      <c r="L684" s="176"/>
      <c r="M684" s="176"/>
      <c r="N684" s="176"/>
      <c r="O684" s="170" t="s">
        <v>3818</v>
      </c>
      <c r="P684" s="177"/>
    </row>
    <row r="685" spans="1:16" ht="22.5" outlineLevel="2">
      <c r="A685" s="104">
        <v>277</v>
      </c>
      <c r="B685" s="105" t="s">
        <v>1</v>
      </c>
      <c r="C685" s="106" t="s">
        <v>385</v>
      </c>
      <c r="D685" s="107" t="s">
        <v>1166</v>
      </c>
      <c r="E685" s="105" t="s">
        <v>11</v>
      </c>
      <c r="F685" s="108">
        <v>1.8521136000000005</v>
      </c>
      <c r="G685" s="138"/>
      <c r="H685" s="139">
        <f>F685*(1+G685/100)</f>
        <v>1.8521136000000005</v>
      </c>
      <c r="I685" s="138"/>
      <c r="J685" s="170">
        <f>H685*I685</f>
        <v>0</v>
      </c>
      <c r="K685" s="171"/>
      <c r="L685" s="172"/>
      <c r="M685" s="171"/>
      <c r="N685" s="172">
        <f>H685*M685</f>
        <v>0</v>
      </c>
      <c r="O685" s="170" t="s">
        <v>3818</v>
      </c>
    </row>
    <row r="686" spans="1:16" s="143" customFormat="1" ht="22.5" outlineLevel="3">
      <c r="A686" s="109"/>
      <c r="B686" s="110"/>
      <c r="C686" s="110"/>
      <c r="D686" s="111" t="s">
        <v>1243</v>
      </c>
      <c r="E686" s="110"/>
      <c r="F686" s="112">
        <v>0.95679360000000035</v>
      </c>
      <c r="G686" s="141"/>
      <c r="H686" s="142"/>
      <c r="I686" s="141"/>
      <c r="J686" s="174"/>
      <c r="K686" s="175"/>
      <c r="L686" s="176"/>
      <c r="M686" s="176"/>
      <c r="N686" s="176"/>
      <c r="O686" s="170" t="s">
        <v>3818</v>
      </c>
      <c r="P686" s="177"/>
    </row>
    <row r="687" spans="1:16" s="143" customFormat="1" ht="22.5" outlineLevel="3">
      <c r="A687" s="109"/>
      <c r="B687" s="110"/>
      <c r="C687" s="110"/>
      <c r="D687" s="111" t="s">
        <v>1112</v>
      </c>
      <c r="E687" s="110"/>
      <c r="F687" s="112">
        <v>0.46332000000000007</v>
      </c>
      <c r="G687" s="141"/>
      <c r="H687" s="142"/>
      <c r="I687" s="141"/>
      <c r="J687" s="174"/>
      <c r="K687" s="175"/>
      <c r="L687" s="176"/>
      <c r="M687" s="176"/>
      <c r="N687" s="176"/>
      <c r="O687" s="170" t="s">
        <v>3818</v>
      </c>
      <c r="P687" s="177"/>
    </row>
    <row r="688" spans="1:16" s="143" customFormat="1" ht="22.5" outlineLevel="3">
      <c r="A688" s="109"/>
      <c r="B688" s="110"/>
      <c r="C688" s="110"/>
      <c r="D688" s="111" t="s">
        <v>1008</v>
      </c>
      <c r="E688" s="110"/>
      <c r="F688" s="112">
        <v>0.43200000000000005</v>
      </c>
      <c r="G688" s="141"/>
      <c r="H688" s="142"/>
      <c r="I688" s="141"/>
      <c r="J688" s="174"/>
      <c r="K688" s="175"/>
      <c r="L688" s="176"/>
      <c r="M688" s="176"/>
      <c r="N688" s="176"/>
      <c r="O688" s="170" t="s">
        <v>3818</v>
      </c>
      <c r="P688" s="177"/>
    </row>
    <row r="689" spans="1:16" ht="22.5" outlineLevel="2">
      <c r="A689" s="104">
        <v>278</v>
      </c>
      <c r="B689" s="105" t="s">
        <v>8</v>
      </c>
      <c r="C689" s="106" t="s">
        <v>184</v>
      </c>
      <c r="D689" s="107" t="s">
        <v>1289</v>
      </c>
      <c r="E689" s="105" t="s">
        <v>3</v>
      </c>
      <c r="F689" s="108">
        <v>118.4</v>
      </c>
      <c r="G689" s="138"/>
      <c r="H689" s="139">
        <f>F689*(1+G689/100)</f>
        <v>118.4</v>
      </c>
      <c r="I689" s="138"/>
      <c r="J689" s="170">
        <f>H689*I689</f>
        <v>0</v>
      </c>
      <c r="K689" s="171"/>
      <c r="L689" s="172"/>
      <c r="M689" s="171"/>
      <c r="N689" s="172">
        <f>H689*M689</f>
        <v>0</v>
      </c>
      <c r="O689" s="170" t="s">
        <v>3818</v>
      </c>
    </row>
    <row r="690" spans="1:16" s="143" customFormat="1" outlineLevel="3">
      <c r="A690" s="109"/>
      <c r="B690" s="110"/>
      <c r="C690" s="110"/>
      <c r="D690" s="111" t="s">
        <v>675</v>
      </c>
      <c r="E690" s="110"/>
      <c r="F690" s="112">
        <v>118.4</v>
      </c>
      <c r="G690" s="141"/>
      <c r="H690" s="142"/>
      <c r="I690" s="141"/>
      <c r="J690" s="174"/>
      <c r="K690" s="175"/>
      <c r="L690" s="176"/>
      <c r="M690" s="176"/>
      <c r="N690" s="176"/>
      <c r="O690" s="170" t="s">
        <v>3818</v>
      </c>
      <c r="P690" s="177"/>
    </row>
    <row r="691" spans="1:16" ht="22.5" outlineLevel="2">
      <c r="A691" s="104">
        <v>279</v>
      </c>
      <c r="B691" s="105" t="s">
        <v>1</v>
      </c>
      <c r="C691" s="106" t="s">
        <v>386</v>
      </c>
      <c r="D691" s="107" t="s">
        <v>1167</v>
      </c>
      <c r="E691" s="105" t="s">
        <v>11</v>
      </c>
      <c r="F691" s="108">
        <v>3.3758208000000005</v>
      </c>
      <c r="G691" s="138"/>
      <c r="H691" s="139">
        <f>F691*(1+G691/100)</f>
        <v>3.3758208000000005</v>
      </c>
      <c r="I691" s="138"/>
      <c r="J691" s="170">
        <f>H691*I691</f>
        <v>0</v>
      </c>
      <c r="K691" s="171"/>
      <c r="L691" s="172"/>
      <c r="M691" s="171"/>
      <c r="N691" s="172">
        <f>H691*M691</f>
        <v>0</v>
      </c>
      <c r="O691" s="170" t="s">
        <v>3818</v>
      </c>
    </row>
    <row r="692" spans="1:16" s="143" customFormat="1" ht="22.5" outlineLevel="3">
      <c r="A692" s="109"/>
      <c r="B692" s="110"/>
      <c r="C692" s="110"/>
      <c r="D692" s="111" t="s">
        <v>734</v>
      </c>
      <c r="E692" s="110"/>
      <c r="F692" s="112">
        <v>3.3758208000000005</v>
      </c>
      <c r="G692" s="141"/>
      <c r="H692" s="142"/>
      <c r="I692" s="141"/>
      <c r="J692" s="174"/>
      <c r="K692" s="175"/>
      <c r="L692" s="176"/>
      <c r="M692" s="176"/>
      <c r="N692" s="176"/>
      <c r="O692" s="170" t="s">
        <v>3818</v>
      </c>
      <c r="P692" s="177"/>
    </row>
    <row r="693" spans="1:16" ht="22.5" outlineLevel="2">
      <c r="A693" s="104">
        <v>280</v>
      </c>
      <c r="B693" s="105" t="s">
        <v>8</v>
      </c>
      <c r="C693" s="106" t="s">
        <v>185</v>
      </c>
      <c r="D693" s="107" t="s">
        <v>1290</v>
      </c>
      <c r="E693" s="105" t="s">
        <v>3</v>
      </c>
      <c r="F693" s="108">
        <v>93.2</v>
      </c>
      <c r="G693" s="138"/>
      <c r="H693" s="139">
        <f>F693*(1+G693/100)</f>
        <v>93.2</v>
      </c>
      <c r="I693" s="138"/>
      <c r="J693" s="170">
        <f>H693*I693</f>
        <v>0</v>
      </c>
      <c r="K693" s="171"/>
      <c r="L693" s="172"/>
      <c r="M693" s="171"/>
      <c r="N693" s="172">
        <f>H693*M693</f>
        <v>0</v>
      </c>
      <c r="O693" s="170" t="s">
        <v>3818</v>
      </c>
    </row>
    <row r="694" spans="1:16" s="143" customFormat="1" ht="22.5" outlineLevel="3">
      <c r="A694" s="109"/>
      <c r="B694" s="110"/>
      <c r="C694" s="110"/>
      <c r="D694" s="111" t="s">
        <v>1199</v>
      </c>
      <c r="E694" s="110"/>
      <c r="F694" s="112">
        <v>35.200000000000003</v>
      </c>
      <c r="G694" s="141"/>
      <c r="H694" s="142"/>
      <c r="I694" s="141"/>
      <c r="J694" s="174"/>
      <c r="K694" s="175"/>
      <c r="L694" s="176"/>
      <c r="M694" s="176"/>
      <c r="N694" s="176"/>
      <c r="O694" s="170" t="s">
        <v>3818</v>
      </c>
      <c r="P694" s="177"/>
    </row>
    <row r="695" spans="1:16" s="143" customFormat="1" ht="22.5" outlineLevel="3">
      <c r="A695" s="109"/>
      <c r="B695" s="110"/>
      <c r="C695" s="110"/>
      <c r="D695" s="111" t="s">
        <v>957</v>
      </c>
      <c r="E695" s="110"/>
      <c r="F695" s="112">
        <v>39.599999999999994</v>
      </c>
      <c r="G695" s="141"/>
      <c r="H695" s="142"/>
      <c r="I695" s="141"/>
      <c r="J695" s="174"/>
      <c r="K695" s="175"/>
      <c r="L695" s="176"/>
      <c r="M695" s="176"/>
      <c r="N695" s="176"/>
      <c r="O695" s="170" t="s">
        <v>3818</v>
      </c>
      <c r="P695" s="177"/>
    </row>
    <row r="696" spans="1:16" s="143" customFormat="1" outlineLevel="3">
      <c r="A696" s="109"/>
      <c r="B696" s="110"/>
      <c r="C696" s="110"/>
      <c r="D696" s="111" t="s">
        <v>903</v>
      </c>
      <c r="E696" s="110"/>
      <c r="F696" s="112">
        <v>9.1999999999999993</v>
      </c>
      <c r="G696" s="141"/>
      <c r="H696" s="142"/>
      <c r="I696" s="141"/>
      <c r="J696" s="174"/>
      <c r="K696" s="175"/>
      <c r="L696" s="176"/>
      <c r="M696" s="176"/>
      <c r="N696" s="176"/>
      <c r="O696" s="170" t="s">
        <v>3818</v>
      </c>
      <c r="P696" s="177"/>
    </row>
    <row r="697" spans="1:16" s="143" customFormat="1" outlineLevel="3">
      <c r="A697" s="109"/>
      <c r="B697" s="110"/>
      <c r="C697" s="110"/>
      <c r="D697" s="111" t="s">
        <v>902</v>
      </c>
      <c r="E697" s="110"/>
      <c r="F697" s="112">
        <v>9.1999999999999993</v>
      </c>
      <c r="G697" s="141"/>
      <c r="H697" s="142"/>
      <c r="I697" s="141"/>
      <c r="J697" s="174"/>
      <c r="K697" s="175"/>
      <c r="L697" s="176"/>
      <c r="M697" s="176"/>
      <c r="N697" s="176"/>
      <c r="O697" s="170" t="s">
        <v>3818</v>
      </c>
      <c r="P697" s="177"/>
    </row>
    <row r="698" spans="1:16" ht="22.5" outlineLevel="2">
      <c r="A698" s="104">
        <v>281</v>
      </c>
      <c r="B698" s="105" t="s">
        <v>1</v>
      </c>
      <c r="C698" s="106" t="s">
        <v>387</v>
      </c>
      <c r="D698" s="107" t="s">
        <v>1169</v>
      </c>
      <c r="E698" s="105" t="s">
        <v>11</v>
      </c>
      <c r="F698" s="108">
        <v>3.2560704</v>
      </c>
      <c r="G698" s="138"/>
      <c r="H698" s="139">
        <f>F698*(1+G698/100)</f>
        <v>3.2560704</v>
      </c>
      <c r="I698" s="138"/>
      <c r="J698" s="170">
        <f>H698*I698</f>
        <v>0</v>
      </c>
      <c r="K698" s="171"/>
      <c r="L698" s="172"/>
      <c r="M698" s="171"/>
      <c r="N698" s="172">
        <f>H698*M698</f>
        <v>0</v>
      </c>
      <c r="O698" s="170" t="s">
        <v>3818</v>
      </c>
    </row>
    <row r="699" spans="1:16" s="143" customFormat="1" ht="22.5" outlineLevel="3">
      <c r="A699" s="109"/>
      <c r="B699" s="110"/>
      <c r="C699" s="110"/>
      <c r="D699" s="111" t="s">
        <v>1300</v>
      </c>
      <c r="E699" s="110"/>
      <c r="F699" s="112">
        <v>1.1708928000000003</v>
      </c>
      <c r="G699" s="141"/>
      <c r="H699" s="142"/>
      <c r="I699" s="141"/>
      <c r="J699" s="174"/>
      <c r="K699" s="175"/>
      <c r="L699" s="176"/>
      <c r="M699" s="176"/>
      <c r="N699" s="176"/>
      <c r="O699" s="170" t="s">
        <v>3818</v>
      </c>
      <c r="P699" s="177"/>
    </row>
    <row r="700" spans="1:16" s="143" customFormat="1" ht="22.5" outlineLevel="3">
      <c r="A700" s="109"/>
      <c r="B700" s="110"/>
      <c r="C700" s="110"/>
      <c r="D700" s="111" t="s">
        <v>1121</v>
      </c>
      <c r="E700" s="110"/>
      <c r="F700" s="112">
        <v>1.3856831999999999</v>
      </c>
      <c r="G700" s="141"/>
      <c r="H700" s="142"/>
      <c r="I700" s="141"/>
      <c r="J700" s="174"/>
      <c r="K700" s="175"/>
      <c r="L700" s="176"/>
      <c r="M700" s="176"/>
      <c r="N700" s="176"/>
      <c r="O700" s="170" t="s">
        <v>3818</v>
      </c>
      <c r="P700" s="177"/>
    </row>
    <row r="701" spans="1:16" s="143" customFormat="1" ht="22.5" outlineLevel="3">
      <c r="A701" s="109"/>
      <c r="B701" s="110"/>
      <c r="C701" s="110"/>
      <c r="D701" s="111" t="s">
        <v>1053</v>
      </c>
      <c r="E701" s="110"/>
      <c r="F701" s="112">
        <v>0.3815424</v>
      </c>
      <c r="G701" s="141"/>
      <c r="H701" s="142"/>
      <c r="I701" s="141"/>
      <c r="J701" s="174"/>
      <c r="K701" s="175"/>
      <c r="L701" s="176"/>
      <c r="M701" s="176"/>
      <c r="N701" s="176"/>
      <c r="O701" s="170" t="s">
        <v>3818</v>
      </c>
      <c r="P701" s="177"/>
    </row>
    <row r="702" spans="1:16" s="143" customFormat="1" ht="22.5" outlineLevel="3">
      <c r="A702" s="109"/>
      <c r="B702" s="110"/>
      <c r="C702" s="110"/>
      <c r="D702" s="111" t="s">
        <v>1042</v>
      </c>
      <c r="E702" s="110"/>
      <c r="F702" s="112">
        <v>0.31795200000000001</v>
      </c>
      <c r="G702" s="141"/>
      <c r="H702" s="142"/>
      <c r="I702" s="141"/>
      <c r="J702" s="174"/>
      <c r="K702" s="175"/>
      <c r="L702" s="176"/>
      <c r="M702" s="176"/>
      <c r="N702" s="176"/>
      <c r="O702" s="170" t="s">
        <v>3818</v>
      </c>
      <c r="P702" s="177"/>
    </row>
    <row r="703" spans="1:16" outlineLevel="2">
      <c r="A703" s="104">
        <v>282</v>
      </c>
      <c r="B703" s="105" t="s">
        <v>8</v>
      </c>
      <c r="C703" s="106" t="s">
        <v>186</v>
      </c>
      <c r="D703" s="107" t="s">
        <v>956</v>
      </c>
      <c r="E703" s="105" t="s">
        <v>11</v>
      </c>
      <c r="F703" s="108">
        <v>9.0435185185185176</v>
      </c>
      <c r="G703" s="138"/>
      <c r="H703" s="139">
        <f>F703*(1+G703/100)</f>
        <v>9.0435185185185176</v>
      </c>
      <c r="I703" s="138"/>
      <c r="J703" s="170">
        <f>H703*I703</f>
        <v>0</v>
      </c>
      <c r="K703" s="171"/>
      <c r="L703" s="172"/>
      <c r="M703" s="171"/>
      <c r="N703" s="172">
        <f>H703*M703</f>
        <v>0</v>
      </c>
      <c r="O703" s="170" t="s">
        <v>3818</v>
      </c>
    </row>
    <row r="704" spans="1:16" s="143" customFormat="1" outlineLevel="3">
      <c r="A704" s="109"/>
      <c r="B704" s="110"/>
      <c r="C704" s="110"/>
      <c r="D704" s="111" t="s">
        <v>674</v>
      </c>
      <c r="E704" s="110"/>
      <c r="F704" s="112">
        <v>9.0435185185185176</v>
      </c>
      <c r="G704" s="141"/>
      <c r="H704" s="142"/>
      <c r="I704" s="141"/>
      <c r="J704" s="174"/>
      <c r="K704" s="175"/>
      <c r="L704" s="176"/>
      <c r="M704" s="176"/>
      <c r="N704" s="176"/>
      <c r="O704" s="178" t="s">
        <v>2</v>
      </c>
      <c r="P704" s="177"/>
    </row>
    <row r="705" spans="1:16" ht="22.5" outlineLevel="2">
      <c r="A705" s="104">
        <v>283</v>
      </c>
      <c r="B705" s="105" t="s">
        <v>8</v>
      </c>
      <c r="C705" s="106" t="s">
        <v>414</v>
      </c>
      <c r="D705" s="107" t="s">
        <v>1311</v>
      </c>
      <c r="E705" s="105" t="s">
        <v>17</v>
      </c>
      <c r="F705" s="108">
        <v>1</v>
      </c>
      <c r="G705" s="138"/>
      <c r="H705" s="139">
        <f>F705*(1+G705/100)</f>
        <v>1</v>
      </c>
      <c r="I705" s="138"/>
      <c r="J705" s="170">
        <f>H705*I705</f>
        <v>0</v>
      </c>
      <c r="K705" s="171"/>
      <c r="L705" s="172"/>
      <c r="M705" s="171"/>
      <c r="N705" s="172">
        <f>H705*M705</f>
        <v>0</v>
      </c>
      <c r="O705" s="184" t="s">
        <v>1651</v>
      </c>
    </row>
    <row r="706" spans="1:16" ht="33.75" outlineLevel="2">
      <c r="A706" s="104">
        <v>284</v>
      </c>
      <c r="B706" s="105" t="s">
        <v>8</v>
      </c>
      <c r="C706" s="106" t="s">
        <v>408</v>
      </c>
      <c r="D706" s="107" t="s">
        <v>1429</v>
      </c>
      <c r="E706" s="105" t="s">
        <v>10</v>
      </c>
      <c r="F706" s="108">
        <v>65.099999999999994</v>
      </c>
      <c r="G706" s="138">
        <v>0</v>
      </c>
      <c r="H706" s="139">
        <f>F706*(1+G706/100)</f>
        <v>65.099999999999994</v>
      </c>
      <c r="I706" s="138"/>
      <c r="J706" s="170">
        <f>H706*I706</f>
        <v>0</v>
      </c>
      <c r="K706" s="171"/>
      <c r="L706" s="172"/>
      <c r="M706" s="171"/>
      <c r="N706" s="172">
        <f>H706*M706</f>
        <v>0</v>
      </c>
      <c r="O706" s="184" t="s">
        <v>1651</v>
      </c>
    </row>
    <row r="707" spans="1:16" s="143" customFormat="1" outlineLevel="3">
      <c r="A707" s="109"/>
      <c r="B707" s="110"/>
      <c r="C707" s="110"/>
      <c r="D707" s="111" t="s">
        <v>621</v>
      </c>
      <c r="E707" s="110"/>
      <c r="F707" s="112">
        <v>65.099999999999994</v>
      </c>
      <c r="G707" s="141"/>
      <c r="H707" s="142"/>
      <c r="I707" s="141"/>
      <c r="J707" s="174"/>
      <c r="K707" s="175"/>
      <c r="L707" s="176"/>
      <c r="M707" s="176"/>
      <c r="N707" s="176"/>
      <c r="O707" s="184" t="s">
        <v>1651</v>
      </c>
      <c r="P707" s="177"/>
    </row>
    <row r="708" spans="1:16" ht="22.5" outlineLevel="2">
      <c r="A708" s="104">
        <v>285</v>
      </c>
      <c r="B708" s="105" t="s">
        <v>8</v>
      </c>
      <c r="C708" s="106" t="s">
        <v>409</v>
      </c>
      <c r="D708" s="107" t="s">
        <v>1400</v>
      </c>
      <c r="E708" s="105" t="s">
        <v>10</v>
      </c>
      <c r="F708" s="108">
        <v>30.114000000000001</v>
      </c>
      <c r="G708" s="138">
        <v>0</v>
      </c>
      <c r="H708" s="139">
        <f>F708*(1+G708/100)</f>
        <v>30.114000000000001</v>
      </c>
      <c r="I708" s="138"/>
      <c r="J708" s="170">
        <f>H708*I708</f>
        <v>0</v>
      </c>
      <c r="K708" s="171"/>
      <c r="L708" s="172"/>
      <c r="M708" s="171"/>
      <c r="N708" s="172">
        <f>H708*M708</f>
        <v>0</v>
      </c>
      <c r="O708" s="184" t="s">
        <v>1651</v>
      </c>
    </row>
    <row r="709" spans="1:16" s="143" customFormat="1" outlineLevel="3">
      <c r="A709" s="109"/>
      <c r="B709" s="110"/>
      <c r="C709" s="110"/>
      <c r="D709" s="111" t="s">
        <v>617</v>
      </c>
      <c r="E709" s="110"/>
      <c r="F709" s="112">
        <v>30.114000000000001</v>
      </c>
      <c r="G709" s="141"/>
      <c r="H709" s="142"/>
      <c r="I709" s="141"/>
      <c r="J709" s="174"/>
      <c r="K709" s="175"/>
      <c r="L709" s="176"/>
      <c r="M709" s="176"/>
      <c r="N709" s="176"/>
      <c r="O709" s="184" t="s">
        <v>1651</v>
      </c>
      <c r="P709" s="177"/>
    </row>
    <row r="710" spans="1:16" ht="33.75" outlineLevel="2">
      <c r="A710" s="104">
        <v>286</v>
      </c>
      <c r="B710" s="105" t="s">
        <v>8</v>
      </c>
      <c r="C710" s="106" t="s">
        <v>410</v>
      </c>
      <c r="D710" s="107" t="s">
        <v>1419</v>
      </c>
      <c r="E710" s="105" t="s">
        <v>17</v>
      </c>
      <c r="F710" s="108">
        <v>1</v>
      </c>
      <c r="G710" s="138">
        <v>0</v>
      </c>
      <c r="H710" s="139">
        <f>F710*(1+G710/100)</f>
        <v>1</v>
      </c>
      <c r="I710" s="138"/>
      <c r="J710" s="170">
        <f>H710*I710</f>
        <v>0</v>
      </c>
      <c r="K710" s="171"/>
      <c r="L710" s="172"/>
      <c r="M710" s="171"/>
      <c r="N710" s="172">
        <f>H710*M710</f>
        <v>0</v>
      </c>
      <c r="O710" s="184" t="s">
        <v>1651</v>
      </c>
    </row>
    <row r="711" spans="1:16" s="143" customFormat="1" outlineLevel="3">
      <c r="A711" s="109"/>
      <c r="B711" s="110"/>
      <c r="C711" s="110"/>
      <c r="D711" s="111" t="s">
        <v>506</v>
      </c>
      <c r="E711" s="110"/>
      <c r="F711" s="112">
        <v>1</v>
      </c>
      <c r="G711" s="141"/>
      <c r="H711" s="142"/>
      <c r="I711" s="141"/>
      <c r="J711" s="174"/>
      <c r="K711" s="175"/>
      <c r="L711" s="176"/>
      <c r="M711" s="176"/>
      <c r="N711" s="176"/>
      <c r="O711" s="184" t="s">
        <v>1651</v>
      </c>
      <c r="P711" s="177"/>
    </row>
    <row r="712" spans="1:16" ht="33.75" outlineLevel="2">
      <c r="A712" s="104">
        <v>287</v>
      </c>
      <c r="B712" s="105" t="s">
        <v>8</v>
      </c>
      <c r="C712" s="106" t="s">
        <v>411</v>
      </c>
      <c r="D712" s="107" t="s">
        <v>1432</v>
      </c>
      <c r="E712" s="105" t="s">
        <v>10</v>
      </c>
      <c r="F712" s="108">
        <v>59.261500000000012</v>
      </c>
      <c r="G712" s="138">
        <v>0</v>
      </c>
      <c r="H712" s="139">
        <f>F712*(1+G712/100)</f>
        <v>59.261500000000012</v>
      </c>
      <c r="I712" s="138"/>
      <c r="J712" s="170">
        <f>H712*I712</f>
        <v>0</v>
      </c>
      <c r="K712" s="171"/>
      <c r="L712" s="172"/>
      <c r="M712" s="171"/>
      <c r="N712" s="172">
        <f>H712*M712</f>
        <v>0</v>
      </c>
      <c r="O712" s="184" t="s">
        <v>1651</v>
      </c>
    </row>
    <row r="713" spans="1:16" s="143" customFormat="1" outlineLevel="3">
      <c r="A713" s="109"/>
      <c r="B713" s="110"/>
      <c r="C713" s="110"/>
      <c r="D713" s="111" t="s">
        <v>594</v>
      </c>
      <c r="E713" s="110"/>
      <c r="F713" s="112">
        <v>59.261500000000012</v>
      </c>
      <c r="G713" s="141"/>
      <c r="H713" s="142"/>
      <c r="I713" s="141"/>
      <c r="J713" s="174"/>
      <c r="K713" s="175"/>
      <c r="L713" s="176"/>
      <c r="M713" s="176"/>
      <c r="N713" s="176"/>
      <c r="O713" s="184" t="s">
        <v>1651</v>
      </c>
      <c r="P713" s="177"/>
    </row>
    <row r="714" spans="1:16" ht="33.75" outlineLevel="2">
      <c r="A714" s="104">
        <v>288</v>
      </c>
      <c r="B714" s="105" t="s">
        <v>8</v>
      </c>
      <c r="C714" s="106" t="s">
        <v>405</v>
      </c>
      <c r="D714" s="107" t="s">
        <v>1403</v>
      </c>
      <c r="E714" s="105" t="s">
        <v>10</v>
      </c>
      <c r="F714" s="108">
        <v>62</v>
      </c>
      <c r="G714" s="138"/>
      <c r="H714" s="139">
        <f>F714*(1+G714/100)</f>
        <v>62</v>
      </c>
      <c r="I714" s="138"/>
      <c r="J714" s="170">
        <f>H714*I714</f>
        <v>0</v>
      </c>
      <c r="K714" s="171"/>
      <c r="L714" s="172"/>
      <c r="M714" s="171"/>
      <c r="N714" s="172">
        <f>H714*M714</f>
        <v>0</v>
      </c>
      <c r="O714" s="184" t="s">
        <v>1651</v>
      </c>
    </row>
    <row r="715" spans="1:16" s="143" customFormat="1" outlineLevel="3">
      <c r="A715" s="109"/>
      <c r="B715" s="110"/>
      <c r="C715" s="110"/>
      <c r="D715" s="111" t="s">
        <v>567</v>
      </c>
      <c r="E715" s="110"/>
      <c r="F715" s="112">
        <v>62</v>
      </c>
      <c r="G715" s="141"/>
      <c r="H715" s="142"/>
      <c r="I715" s="141"/>
      <c r="J715" s="174"/>
      <c r="K715" s="175"/>
      <c r="L715" s="176"/>
      <c r="M715" s="176"/>
      <c r="N715" s="176"/>
      <c r="O715" s="178" t="s">
        <v>2</v>
      </c>
      <c r="P715" s="177"/>
    </row>
    <row r="716" spans="1:16" ht="22.5" outlineLevel="2">
      <c r="A716" s="104">
        <v>289</v>
      </c>
      <c r="B716" s="105" t="s">
        <v>8</v>
      </c>
      <c r="C716" s="106" t="s">
        <v>180</v>
      </c>
      <c r="D716" s="107" t="s">
        <v>1245</v>
      </c>
      <c r="E716" s="105" t="s">
        <v>10</v>
      </c>
      <c r="F716" s="108">
        <v>39.92</v>
      </c>
      <c r="G716" s="138">
        <v>0</v>
      </c>
      <c r="H716" s="139">
        <f>F716*(1+G716/100)</f>
        <v>39.92</v>
      </c>
      <c r="I716" s="138"/>
      <c r="J716" s="170">
        <f>H716*I716</f>
        <v>0</v>
      </c>
      <c r="K716" s="171"/>
      <c r="L716" s="172"/>
      <c r="M716" s="171"/>
      <c r="N716" s="172">
        <f>H716*M716</f>
        <v>0</v>
      </c>
      <c r="O716" s="170" t="s">
        <v>3818</v>
      </c>
    </row>
    <row r="717" spans="1:16" s="143" customFormat="1" outlineLevel="3">
      <c r="A717" s="109"/>
      <c r="B717" s="110"/>
      <c r="C717" s="110"/>
      <c r="D717" s="111" t="s">
        <v>605</v>
      </c>
      <c r="E717" s="110"/>
      <c r="F717" s="112">
        <v>39.92</v>
      </c>
      <c r="G717" s="141"/>
      <c r="H717" s="142"/>
      <c r="I717" s="141"/>
      <c r="J717" s="174"/>
      <c r="K717" s="175"/>
      <c r="L717" s="176"/>
      <c r="M717" s="176"/>
      <c r="N717" s="176"/>
      <c r="O717" s="170" t="s">
        <v>3818</v>
      </c>
      <c r="P717" s="177"/>
    </row>
    <row r="718" spans="1:16" outlineLevel="2">
      <c r="A718" s="104">
        <v>290</v>
      </c>
      <c r="B718" s="105" t="s">
        <v>8</v>
      </c>
      <c r="C718" s="106" t="s">
        <v>331</v>
      </c>
      <c r="D718" s="107" t="s">
        <v>977</v>
      </c>
      <c r="E718" s="105" t="s">
        <v>0</v>
      </c>
      <c r="F718" s="108">
        <v>5.13</v>
      </c>
      <c r="G718" s="138">
        <v>0</v>
      </c>
      <c r="H718" s="139">
        <f>F718*(1+G718/100)</f>
        <v>5.13</v>
      </c>
      <c r="I718" s="138">
        <f>SUM(J671:J716)/100</f>
        <v>0</v>
      </c>
      <c r="J718" s="170">
        <f>H718*I718</f>
        <v>0</v>
      </c>
      <c r="K718" s="171"/>
      <c r="L718" s="172"/>
      <c r="M718" s="171"/>
      <c r="N718" s="172">
        <f>H718*M718</f>
        <v>0</v>
      </c>
      <c r="O718" s="170" t="s">
        <v>3818</v>
      </c>
    </row>
    <row r="719" spans="1:16" s="146" customFormat="1" ht="12.75" customHeight="1" outlineLevel="2">
      <c r="A719" s="113"/>
      <c r="B719" s="114"/>
      <c r="C719" s="114"/>
      <c r="D719" s="115"/>
      <c r="E719" s="114"/>
      <c r="F719" s="116"/>
      <c r="G719" s="144"/>
      <c r="H719" s="145"/>
      <c r="I719" s="144"/>
      <c r="J719" s="179"/>
      <c r="K719" s="180"/>
      <c r="L719" s="181"/>
      <c r="M719" s="181"/>
      <c r="N719" s="181"/>
      <c r="O719" s="182" t="s">
        <v>2</v>
      </c>
      <c r="P719" s="183"/>
    </row>
    <row r="720" spans="1:16" s="137" customFormat="1" ht="16.5" customHeight="1" outlineLevel="1">
      <c r="A720" s="100"/>
      <c r="B720" s="101"/>
      <c r="C720" s="102"/>
      <c r="D720" s="102" t="s">
        <v>686</v>
      </c>
      <c r="E720" s="101"/>
      <c r="F720" s="103"/>
      <c r="G720" s="135"/>
      <c r="H720" s="136"/>
      <c r="I720" s="135"/>
      <c r="J720" s="165">
        <f>SUBTOTAL(9,J721:J728)</f>
        <v>0</v>
      </c>
      <c r="K720" s="166"/>
      <c r="L720" s="167"/>
      <c r="M720" s="168"/>
      <c r="N720" s="167">
        <f>SUBTOTAL(9,N721:N728)</f>
        <v>0</v>
      </c>
      <c r="O720" s="163" t="s">
        <v>2</v>
      </c>
      <c r="P720" s="169"/>
    </row>
    <row r="721" spans="1:16" ht="22.5" outlineLevel="2">
      <c r="A721" s="104">
        <v>291</v>
      </c>
      <c r="B721" s="105" t="s">
        <v>8</v>
      </c>
      <c r="C721" s="106" t="s">
        <v>420</v>
      </c>
      <c r="D721" s="107" t="s">
        <v>1331</v>
      </c>
      <c r="E721" s="105" t="s">
        <v>3</v>
      </c>
      <c r="F721" s="108">
        <v>9</v>
      </c>
      <c r="G721" s="138"/>
      <c r="H721" s="139">
        <f>F721*(1+G721/100)</f>
        <v>9</v>
      </c>
      <c r="I721" s="138"/>
      <c r="J721" s="170">
        <f>H721*I721</f>
        <v>0</v>
      </c>
      <c r="K721" s="171"/>
      <c r="L721" s="172"/>
      <c r="M721" s="171"/>
      <c r="N721" s="172">
        <f>H721*M721</f>
        <v>0</v>
      </c>
      <c r="O721" s="170" t="s">
        <v>3818</v>
      </c>
    </row>
    <row r="722" spans="1:16" s="143" customFormat="1" outlineLevel="3">
      <c r="A722" s="109"/>
      <c r="B722" s="110"/>
      <c r="C722" s="110"/>
      <c r="D722" s="111" t="s">
        <v>550</v>
      </c>
      <c r="E722" s="110"/>
      <c r="F722" s="112">
        <v>9</v>
      </c>
      <c r="G722" s="141"/>
      <c r="H722" s="142"/>
      <c r="I722" s="141"/>
      <c r="J722" s="174"/>
      <c r="K722" s="175"/>
      <c r="L722" s="176"/>
      <c r="M722" s="176"/>
      <c r="N722" s="176"/>
      <c r="O722" s="170" t="s">
        <v>3818</v>
      </c>
      <c r="P722" s="177"/>
    </row>
    <row r="723" spans="1:16" ht="22.5" outlineLevel="2">
      <c r="A723" s="104">
        <v>292</v>
      </c>
      <c r="B723" s="105" t="s">
        <v>8</v>
      </c>
      <c r="C723" s="106" t="s">
        <v>460</v>
      </c>
      <c r="D723" s="107" t="s">
        <v>1209</v>
      </c>
      <c r="E723" s="105" t="s">
        <v>18</v>
      </c>
      <c r="F723" s="108">
        <v>1</v>
      </c>
      <c r="G723" s="138"/>
      <c r="H723" s="139">
        <f>F723*(1+G723/100)</f>
        <v>1</v>
      </c>
      <c r="I723" s="138"/>
      <c r="J723" s="170">
        <f>H723*I723</f>
        <v>0</v>
      </c>
      <c r="K723" s="171"/>
      <c r="L723" s="172"/>
      <c r="M723" s="171"/>
      <c r="N723" s="172">
        <f>H723*M723</f>
        <v>0</v>
      </c>
      <c r="O723" s="170" t="s">
        <v>3818</v>
      </c>
    </row>
    <row r="724" spans="1:16" s="143" customFormat="1" outlineLevel="3">
      <c r="A724" s="109"/>
      <c r="B724" s="110"/>
      <c r="C724" s="110"/>
      <c r="D724" s="111" t="s">
        <v>510</v>
      </c>
      <c r="E724" s="110"/>
      <c r="F724" s="112">
        <v>1</v>
      </c>
      <c r="G724" s="141"/>
      <c r="H724" s="142"/>
      <c r="I724" s="141"/>
      <c r="J724" s="174"/>
      <c r="K724" s="175"/>
      <c r="L724" s="176"/>
      <c r="M724" s="176"/>
      <c r="N724" s="176"/>
      <c r="O724" s="170" t="s">
        <v>3818</v>
      </c>
      <c r="P724" s="177"/>
    </row>
    <row r="725" spans="1:16" ht="22.5" outlineLevel="2">
      <c r="A725" s="104">
        <v>293</v>
      </c>
      <c r="B725" s="105" t="s">
        <v>8</v>
      </c>
      <c r="C725" s="106" t="s">
        <v>212</v>
      </c>
      <c r="D725" s="107" t="s">
        <v>1315</v>
      </c>
      <c r="E725" s="105" t="s">
        <v>3</v>
      </c>
      <c r="F725" s="108">
        <v>6.7</v>
      </c>
      <c r="G725" s="138"/>
      <c r="H725" s="139">
        <f>F725*(1+G725/100)</f>
        <v>6.7</v>
      </c>
      <c r="I725" s="138"/>
      <c r="J725" s="170">
        <f>H725*I725</f>
        <v>0</v>
      </c>
      <c r="K725" s="171"/>
      <c r="L725" s="172"/>
      <c r="M725" s="171"/>
      <c r="N725" s="172">
        <f>H725*M725</f>
        <v>0</v>
      </c>
      <c r="O725" s="170" t="s">
        <v>3818</v>
      </c>
    </row>
    <row r="726" spans="1:16" s="143" customFormat="1" outlineLevel="3">
      <c r="A726" s="109"/>
      <c r="B726" s="110"/>
      <c r="C726" s="110"/>
      <c r="D726" s="111" t="s">
        <v>525</v>
      </c>
      <c r="E726" s="110"/>
      <c r="F726" s="112">
        <v>6.7</v>
      </c>
      <c r="G726" s="141"/>
      <c r="H726" s="142"/>
      <c r="I726" s="141"/>
      <c r="J726" s="174"/>
      <c r="K726" s="175"/>
      <c r="L726" s="176"/>
      <c r="M726" s="176"/>
      <c r="N726" s="176"/>
      <c r="O726" s="170" t="s">
        <v>3818</v>
      </c>
      <c r="P726" s="177"/>
    </row>
    <row r="727" spans="1:16" outlineLevel="2">
      <c r="A727" s="104">
        <v>294</v>
      </c>
      <c r="B727" s="105" t="s">
        <v>8</v>
      </c>
      <c r="C727" s="106" t="s">
        <v>334</v>
      </c>
      <c r="D727" s="107" t="s">
        <v>1071</v>
      </c>
      <c r="E727" s="105" t="s">
        <v>0</v>
      </c>
      <c r="F727" s="108">
        <v>1.52</v>
      </c>
      <c r="G727" s="138">
        <v>0</v>
      </c>
      <c r="H727" s="139">
        <f>F727*(1+G727/100)</f>
        <v>1.52</v>
      </c>
      <c r="I727" s="138">
        <f>SUM(J721:J725)/100</f>
        <v>0</v>
      </c>
      <c r="J727" s="170">
        <f>H727*I727</f>
        <v>0</v>
      </c>
      <c r="K727" s="171"/>
      <c r="L727" s="172"/>
      <c r="M727" s="171"/>
      <c r="N727" s="172">
        <f>H727*M727</f>
        <v>0</v>
      </c>
      <c r="O727" s="170" t="s">
        <v>3818</v>
      </c>
    </row>
    <row r="728" spans="1:16" s="146" customFormat="1" ht="12.75" customHeight="1" outlineLevel="2">
      <c r="A728" s="113"/>
      <c r="B728" s="114"/>
      <c r="C728" s="114"/>
      <c r="D728" s="115"/>
      <c r="E728" s="114"/>
      <c r="F728" s="116"/>
      <c r="G728" s="144"/>
      <c r="H728" s="145"/>
      <c r="I728" s="144"/>
      <c r="J728" s="179"/>
      <c r="K728" s="180"/>
      <c r="L728" s="181"/>
      <c r="M728" s="181"/>
      <c r="N728" s="181"/>
      <c r="O728" s="182" t="s">
        <v>2</v>
      </c>
      <c r="P728" s="183"/>
    </row>
    <row r="729" spans="1:16" s="137" customFormat="1" ht="16.5" customHeight="1" outlineLevel="1">
      <c r="A729" s="100"/>
      <c r="B729" s="101"/>
      <c r="C729" s="102"/>
      <c r="D729" s="102" t="s">
        <v>688</v>
      </c>
      <c r="E729" s="101"/>
      <c r="F729" s="103"/>
      <c r="G729" s="135"/>
      <c r="H729" s="136"/>
      <c r="I729" s="135"/>
      <c r="J729" s="165">
        <f>SUBTOTAL(9,J730:J735)</f>
        <v>0</v>
      </c>
      <c r="K729" s="166"/>
      <c r="L729" s="167"/>
      <c r="M729" s="168"/>
      <c r="N729" s="167">
        <f>SUBTOTAL(9,N730:N735)</f>
        <v>0</v>
      </c>
      <c r="O729" s="163" t="s">
        <v>2</v>
      </c>
      <c r="P729" s="169"/>
    </row>
    <row r="730" spans="1:16" ht="22.5" outlineLevel="2">
      <c r="A730" s="104">
        <v>295</v>
      </c>
      <c r="B730" s="105" t="s">
        <v>8</v>
      </c>
      <c r="C730" s="106" t="s">
        <v>426</v>
      </c>
      <c r="D730" s="107" t="s">
        <v>1343</v>
      </c>
      <c r="E730" s="105" t="s">
        <v>18</v>
      </c>
      <c r="F730" s="108">
        <v>2</v>
      </c>
      <c r="G730" s="138">
        <v>0</v>
      </c>
      <c r="H730" s="139">
        <f>F730*(1+G730/100)</f>
        <v>2</v>
      </c>
      <c r="I730" s="138"/>
      <c r="J730" s="170">
        <f>H730*I730</f>
        <v>0</v>
      </c>
      <c r="K730" s="171"/>
      <c r="L730" s="172"/>
      <c r="M730" s="171"/>
      <c r="N730" s="172">
        <f>H730*M730</f>
        <v>0</v>
      </c>
      <c r="O730" s="184" t="s">
        <v>1651</v>
      </c>
    </row>
    <row r="731" spans="1:16" s="143" customFormat="1" outlineLevel="3">
      <c r="A731" s="109"/>
      <c r="B731" s="110"/>
      <c r="C731" s="110"/>
      <c r="D731" s="111" t="s">
        <v>369</v>
      </c>
      <c r="E731" s="110"/>
      <c r="F731" s="112">
        <v>2</v>
      </c>
      <c r="G731" s="141"/>
      <c r="H731" s="142"/>
      <c r="I731" s="141"/>
      <c r="J731" s="174"/>
      <c r="K731" s="175"/>
      <c r="L731" s="176"/>
      <c r="M731" s="176"/>
      <c r="N731" s="176"/>
      <c r="O731" s="184" t="s">
        <v>1651</v>
      </c>
      <c r="P731" s="177"/>
    </row>
    <row r="732" spans="1:16" ht="22.5" outlineLevel="2">
      <c r="A732" s="104">
        <v>296</v>
      </c>
      <c r="B732" s="105" t="s">
        <v>8</v>
      </c>
      <c r="C732" s="106" t="s">
        <v>427</v>
      </c>
      <c r="D732" s="107" t="s">
        <v>3830</v>
      </c>
      <c r="E732" s="105" t="s">
        <v>10</v>
      </c>
      <c r="F732" s="108">
        <v>6.089999999999999</v>
      </c>
      <c r="G732" s="138">
        <v>0</v>
      </c>
      <c r="H732" s="139">
        <f>F732*(1+G732/100)</f>
        <v>6.089999999999999</v>
      </c>
      <c r="I732" s="138"/>
      <c r="J732" s="170">
        <f>H732*I732</f>
        <v>0</v>
      </c>
      <c r="K732" s="171"/>
      <c r="L732" s="172"/>
      <c r="M732" s="171"/>
      <c r="N732" s="172">
        <f>H732*M732</f>
        <v>0</v>
      </c>
      <c r="O732" s="184" t="s">
        <v>1651</v>
      </c>
    </row>
    <row r="733" spans="1:16" s="143" customFormat="1" outlineLevel="3">
      <c r="A733" s="109"/>
      <c r="B733" s="110"/>
      <c r="C733" s="110"/>
      <c r="D733" s="111" t="s">
        <v>520</v>
      </c>
      <c r="E733" s="110"/>
      <c r="F733" s="112">
        <v>6.089999999999999</v>
      </c>
      <c r="G733" s="141"/>
      <c r="H733" s="142"/>
      <c r="I733" s="141"/>
      <c r="J733" s="174"/>
      <c r="K733" s="175"/>
      <c r="L733" s="176"/>
      <c r="M733" s="176"/>
      <c r="N733" s="176"/>
      <c r="O733" s="178" t="s">
        <v>2</v>
      </c>
      <c r="P733" s="177"/>
    </row>
    <row r="734" spans="1:16" outlineLevel="2">
      <c r="A734" s="104">
        <v>297</v>
      </c>
      <c r="B734" s="105" t="s">
        <v>8</v>
      </c>
      <c r="C734" s="106" t="s">
        <v>337</v>
      </c>
      <c r="D734" s="107" t="s">
        <v>1072</v>
      </c>
      <c r="E734" s="105" t="s">
        <v>0</v>
      </c>
      <c r="F734" s="108">
        <v>1.35</v>
      </c>
      <c r="G734" s="138">
        <v>0</v>
      </c>
      <c r="H734" s="139">
        <f>F734*(1+G734/100)</f>
        <v>1.35</v>
      </c>
      <c r="I734" s="138">
        <f>SUM(J730:J732)/100</f>
        <v>0</v>
      </c>
      <c r="J734" s="170">
        <f>H734*I734</f>
        <v>0</v>
      </c>
      <c r="K734" s="171"/>
      <c r="L734" s="172"/>
      <c r="M734" s="171"/>
      <c r="N734" s="172">
        <f>H734*M734</f>
        <v>0</v>
      </c>
      <c r="O734" s="170" t="s">
        <v>3818</v>
      </c>
    </row>
    <row r="735" spans="1:16" s="146" customFormat="1" ht="12.75" customHeight="1" outlineLevel="2">
      <c r="A735" s="113"/>
      <c r="B735" s="114"/>
      <c r="C735" s="114"/>
      <c r="D735" s="115"/>
      <c r="E735" s="114"/>
      <c r="F735" s="116"/>
      <c r="G735" s="144"/>
      <c r="H735" s="145"/>
      <c r="I735" s="144"/>
      <c r="J735" s="179"/>
      <c r="K735" s="180"/>
      <c r="L735" s="181"/>
      <c r="M735" s="181"/>
      <c r="N735" s="181"/>
      <c r="O735" s="182" t="s">
        <v>2</v>
      </c>
      <c r="P735" s="183"/>
    </row>
    <row r="736" spans="1:16" s="137" customFormat="1" ht="16.5" customHeight="1" outlineLevel="1">
      <c r="A736" s="100"/>
      <c r="B736" s="101"/>
      <c r="C736" s="102"/>
      <c r="D736" s="102" t="s">
        <v>542</v>
      </c>
      <c r="E736" s="101"/>
      <c r="F736" s="103"/>
      <c r="G736" s="135"/>
      <c r="H736" s="136"/>
      <c r="I736" s="135"/>
      <c r="J736" s="165">
        <f>SUBTOTAL(9,J737:J764)</f>
        <v>0</v>
      </c>
      <c r="K736" s="166"/>
      <c r="L736" s="167"/>
      <c r="M736" s="168"/>
      <c r="N736" s="167">
        <f>SUBTOTAL(9,N737:N764)</f>
        <v>0</v>
      </c>
      <c r="O736" s="163" t="s">
        <v>2</v>
      </c>
      <c r="P736" s="169"/>
    </row>
    <row r="737" spans="1:16" outlineLevel="2">
      <c r="A737" s="104">
        <v>298</v>
      </c>
      <c r="B737" s="105" t="s">
        <v>8</v>
      </c>
      <c r="C737" s="106" t="s">
        <v>261</v>
      </c>
      <c r="D737" s="107" t="s">
        <v>1019</v>
      </c>
      <c r="E737" s="105" t="s">
        <v>10</v>
      </c>
      <c r="F737" s="108">
        <v>215.50250000000003</v>
      </c>
      <c r="G737" s="138"/>
      <c r="H737" s="139">
        <f>F737*(1+G737/100)</f>
        <v>215.50250000000003</v>
      </c>
      <c r="I737" s="138"/>
      <c r="J737" s="170">
        <f>H737*I737</f>
        <v>0</v>
      </c>
      <c r="K737" s="171"/>
      <c r="L737" s="172"/>
      <c r="M737" s="171"/>
      <c r="N737" s="172">
        <f>H737*M737</f>
        <v>0</v>
      </c>
      <c r="O737" s="170" t="s">
        <v>3818</v>
      </c>
    </row>
    <row r="738" spans="1:16" s="143" customFormat="1" outlineLevel="3">
      <c r="A738" s="109"/>
      <c r="B738" s="110"/>
      <c r="C738" s="110"/>
      <c r="D738" s="111" t="s">
        <v>869</v>
      </c>
      <c r="E738" s="110"/>
      <c r="F738" s="112">
        <v>0</v>
      </c>
      <c r="G738" s="141"/>
      <c r="H738" s="142"/>
      <c r="I738" s="141"/>
      <c r="J738" s="174"/>
      <c r="K738" s="175"/>
      <c r="L738" s="176"/>
      <c r="M738" s="176"/>
      <c r="N738" s="176"/>
      <c r="O738" s="170" t="s">
        <v>3818</v>
      </c>
      <c r="P738" s="177"/>
    </row>
    <row r="739" spans="1:16" s="143" customFormat="1" ht="22.5" outlineLevel="3">
      <c r="A739" s="109"/>
      <c r="B739" s="110"/>
      <c r="C739" s="110"/>
      <c r="D739" s="111" t="s">
        <v>1294</v>
      </c>
      <c r="E739" s="110"/>
      <c r="F739" s="112">
        <v>20.416000000000004</v>
      </c>
      <c r="G739" s="141"/>
      <c r="H739" s="142"/>
      <c r="I739" s="141"/>
      <c r="J739" s="174"/>
      <c r="K739" s="175"/>
      <c r="L739" s="176"/>
      <c r="M739" s="176"/>
      <c r="N739" s="176"/>
      <c r="O739" s="170" t="s">
        <v>3818</v>
      </c>
      <c r="P739" s="177"/>
    </row>
    <row r="740" spans="1:16" s="143" customFormat="1" ht="22.5" outlineLevel="3">
      <c r="A740" s="109"/>
      <c r="B740" s="110"/>
      <c r="C740" s="110"/>
      <c r="D740" s="111" t="s">
        <v>1159</v>
      </c>
      <c r="E740" s="110"/>
      <c r="F740" s="112">
        <v>6.3000000000000007</v>
      </c>
      <c r="G740" s="141"/>
      <c r="H740" s="142"/>
      <c r="I740" s="141"/>
      <c r="J740" s="174"/>
      <c r="K740" s="175"/>
      <c r="L740" s="176"/>
      <c r="M740" s="176"/>
      <c r="N740" s="176"/>
      <c r="O740" s="170" t="s">
        <v>3818</v>
      </c>
      <c r="P740" s="177"/>
    </row>
    <row r="741" spans="1:16" s="143" customFormat="1" ht="22.5" outlineLevel="3">
      <c r="A741" s="109"/>
      <c r="B741" s="110"/>
      <c r="C741" s="110"/>
      <c r="D741" s="111" t="s">
        <v>1279</v>
      </c>
      <c r="E741" s="110"/>
      <c r="F741" s="112">
        <v>18.143999999999998</v>
      </c>
      <c r="G741" s="141"/>
      <c r="H741" s="142"/>
      <c r="I741" s="141"/>
      <c r="J741" s="174"/>
      <c r="K741" s="175"/>
      <c r="L741" s="176"/>
      <c r="M741" s="176"/>
      <c r="N741" s="176"/>
      <c r="O741" s="170" t="s">
        <v>3818</v>
      </c>
      <c r="P741" s="177"/>
    </row>
    <row r="742" spans="1:16" s="143" customFormat="1" ht="22.5" outlineLevel="3">
      <c r="A742" s="109"/>
      <c r="B742" s="110"/>
      <c r="C742" s="110"/>
      <c r="D742" s="111" t="s">
        <v>1055</v>
      </c>
      <c r="E742" s="110"/>
      <c r="F742" s="112">
        <v>3.7239999999999998</v>
      </c>
      <c r="G742" s="141"/>
      <c r="H742" s="142"/>
      <c r="I742" s="141"/>
      <c r="J742" s="174"/>
      <c r="K742" s="175"/>
      <c r="L742" s="176"/>
      <c r="M742" s="176"/>
      <c r="N742" s="176"/>
      <c r="O742" s="170" t="s">
        <v>3818</v>
      </c>
      <c r="P742" s="177"/>
    </row>
    <row r="743" spans="1:16" s="143" customFormat="1" ht="22.5" outlineLevel="3">
      <c r="A743" s="109"/>
      <c r="B743" s="110"/>
      <c r="C743" s="110"/>
      <c r="D743" s="111" t="s">
        <v>1276</v>
      </c>
      <c r="E743" s="110"/>
      <c r="F743" s="112">
        <v>15.025500000000005</v>
      </c>
      <c r="G743" s="141"/>
      <c r="H743" s="142"/>
      <c r="I743" s="141"/>
      <c r="J743" s="174"/>
      <c r="K743" s="175"/>
      <c r="L743" s="176"/>
      <c r="M743" s="176"/>
      <c r="N743" s="176"/>
      <c r="O743" s="170" t="s">
        <v>3818</v>
      </c>
      <c r="P743" s="177"/>
    </row>
    <row r="744" spans="1:16" s="143" customFormat="1" ht="22.5" outlineLevel="3">
      <c r="A744" s="109"/>
      <c r="B744" s="110"/>
      <c r="C744" s="110"/>
      <c r="D744" s="111" t="s">
        <v>1198</v>
      </c>
      <c r="E744" s="110"/>
      <c r="F744" s="112">
        <v>25.312000000000005</v>
      </c>
      <c r="G744" s="141"/>
      <c r="H744" s="142"/>
      <c r="I744" s="141"/>
      <c r="J744" s="174"/>
      <c r="K744" s="175"/>
      <c r="L744" s="176"/>
      <c r="M744" s="176"/>
      <c r="N744" s="176"/>
      <c r="O744" s="170" t="s">
        <v>3818</v>
      </c>
      <c r="P744" s="177"/>
    </row>
    <row r="745" spans="1:16" s="143" customFormat="1" ht="22.5" outlineLevel="3">
      <c r="A745" s="109"/>
      <c r="B745" s="110"/>
      <c r="C745" s="110"/>
      <c r="D745" s="111" t="s">
        <v>1098</v>
      </c>
      <c r="E745" s="110"/>
      <c r="F745" s="112">
        <v>10.725</v>
      </c>
      <c r="G745" s="141"/>
      <c r="H745" s="142"/>
      <c r="I745" s="141"/>
      <c r="J745" s="174"/>
      <c r="K745" s="175"/>
      <c r="L745" s="176"/>
      <c r="M745" s="176"/>
      <c r="N745" s="176"/>
      <c r="O745" s="170" t="s">
        <v>3818</v>
      </c>
      <c r="P745" s="177"/>
    </row>
    <row r="746" spans="1:16" s="143" customFormat="1" ht="22.5" outlineLevel="3">
      <c r="A746" s="109"/>
      <c r="B746" s="110"/>
      <c r="C746" s="110"/>
      <c r="D746" s="111" t="s">
        <v>733</v>
      </c>
      <c r="E746" s="110"/>
      <c r="F746" s="112">
        <v>66.304000000000016</v>
      </c>
      <c r="G746" s="141"/>
      <c r="H746" s="142"/>
      <c r="I746" s="141"/>
      <c r="J746" s="174"/>
      <c r="K746" s="175"/>
      <c r="L746" s="176"/>
      <c r="M746" s="176"/>
      <c r="N746" s="176"/>
      <c r="O746" s="170" t="s">
        <v>3818</v>
      </c>
      <c r="P746" s="177"/>
    </row>
    <row r="747" spans="1:16" s="143" customFormat="1" ht="22.5" outlineLevel="3">
      <c r="A747" s="109"/>
      <c r="B747" s="110"/>
      <c r="C747" s="110"/>
      <c r="D747" s="111" t="s">
        <v>1052</v>
      </c>
      <c r="E747" s="110"/>
      <c r="F747" s="112">
        <v>28.511999999999993</v>
      </c>
      <c r="G747" s="141"/>
      <c r="H747" s="142"/>
      <c r="I747" s="141"/>
      <c r="J747" s="174"/>
      <c r="K747" s="175"/>
      <c r="L747" s="176"/>
      <c r="M747" s="176"/>
      <c r="N747" s="176"/>
      <c r="O747" s="170" t="s">
        <v>3818</v>
      </c>
      <c r="P747" s="177"/>
    </row>
    <row r="748" spans="1:16" s="143" customFormat="1" ht="22.5" outlineLevel="3">
      <c r="A748" s="109"/>
      <c r="B748" s="110"/>
      <c r="C748" s="110"/>
      <c r="D748" s="111" t="s">
        <v>1044</v>
      </c>
      <c r="E748" s="110"/>
      <c r="F748" s="112">
        <v>5.8879999999999999</v>
      </c>
      <c r="G748" s="141"/>
      <c r="H748" s="142"/>
      <c r="I748" s="141"/>
      <c r="J748" s="174"/>
      <c r="K748" s="175"/>
      <c r="L748" s="176"/>
      <c r="M748" s="176"/>
      <c r="N748" s="176"/>
      <c r="O748" s="170" t="s">
        <v>3818</v>
      </c>
      <c r="P748" s="177"/>
    </row>
    <row r="749" spans="1:16" s="143" customFormat="1" ht="22.5" outlineLevel="3">
      <c r="A749" s="109"/>
      <c r="B749" s="110"/>
      <c r="C749" s="110"/>
      <c r="D749" s="111" t="s">
        <v>1027</v>
      </c>
      <c r="E749" s="110"/>
      <c r="F749" s="112">
        <v>5.1520000000000001</v>
      </c>
      <c r="G749" s="141"/>
      <c r="H749" s="142"/>
      <c r="I749" s="141"/>
      <c r="J749" s="174"/>
      <c r="K749" s="175"/>
      <c r="L749" s="176"/>
      <c r="M749" s="176"/>
      <c r="N749" s="176"/>
      <c r="O749" s="170" t="s">
        <v>3818</v>
      </c>
      <c r="P749" s="177"/>
    </row>
    <row r="750" spans="1:16" s="143" customFormat="1" ht="22.5" outlineLevel="3">
      <c r="A750" s="109"/>
      <c r="B750" s="110"/>
      <c r="C750" s="110"/>
      <c r="D750" s="111" t="s">
        <v>994</v>
      </c>
      <c r="E750" s="110"/>
      <c r="F750" s="112">
        <v>10</v>
      </c>
      <c r="G750" s="141"/>
      <c r="H750" s="142"/>
      <c r="I750" s="141"/>
      <c r="J750" s="174"/>
      <c r="K750" s="175"/>
      <c r="L750" s="176"/>
      <c r="M750" s="176"/>
      <c r="N750" s="176"/>
      <c r="O750" s="170" t="s">
        <v>3818</v>
      </c>
      <c r="P750" s="177"/>
    </row>
    <row r="751" spans="1:16" ht="22.5" outlineLevel="2">
      <c r="A751" s="104">
        <v>299</v>
      </c>
      <c r="B751" s="105" t="s">
        <v>8</v>
      </c>
      <c r="C751" s="106" t="s">
        <v>263</v>
      </c>
      <c r="D751" s="107" t="s">
        <v>1280</v>
      </c>
      <c r="E751" s="105" t="s">
        <v>10</v>
      </c>
      <c r="F751" s="108">
        <v>250.9528</v>
      </c>
      <c r="G751" s="138"/>
      <c r="H751" s="139">
        <f>F751*(1+G751/100)</f>
        <v>250.9528</v>
      </c>
      <c r="I751" s="138"/>
      <c r="J751" s="170">
        <f>H751*I751</f>
        <v>0</v>
      </c>
      <c r="K751" s="171"/>
      <c r="L751" s="172"/>
      <c r="M751" s="171"/>
      <c r="N751" s="172">
        <f>H751*M751</f>
        <v>0</v>
      </c>
      <c r="O751" s="170" t="s">
        <v>3818</v>
      </c>
    </row>
    <row r="752" spans="1:16" s="143" customFormat="1" ht="22.5" outlineLevel="3">
      <c r="A752" s="109"/>
      <c r="B752" s="110"/>
      <c r="C752" s="110"/>
      <c r="D752" s="111" t="s">
        <v>1293</v>
      </c>
      <c r="E752" s="110"/>
      <c r="F752" s="112">
        <v>25.344000000000001</v>
      </c>
      <c r="G752" s="141"/>
      <c r="H752" s="142"/>
      <c r="I752" s="141"/>
      <c r="J752" s="174"/>
      <c r="K752" s="175"/>
      <c r="L752" s="176"/>
      <c r="M752" s="176"/>
      <c r="N752" s="176"/>
      <c r="O752" s="178" t="s">
        <v>2</v>
      </c>
      <c r="P752" s="177"/>
    </row>
    <row r="753" spans="1:16" s="143" customFormat="1" ht="22.5" outlineLevel="3">
      <c r="A753" s="109"/>
      <c r="B753" s="110"/>
      <c r="C753" s="110"/>
      <c r="D753" s="111" t="s">
        <v>1159</v>
      </c>
      <c r="E753" s="110"/>
      <c r="F753" s="112">
        <v>6.3000000000000007</v>
      </c>
      <c r="G753" s="141"/>
      <c r="H753" s="142"/>
      <c r="I753" s="141"/>
      <c r="J753" s="174"/>
      <c r="K753" s="175"/>
      <c r="L753" s="176"/>
      <c r="M753" s="176"/>
      <c r="N753" s="176"/>
      <c r="O753" s="178" t="s">
        <v>2</v>
      </c>
      <c r="P753" s="177"/>
    </row>
    <row r="754" spans="1:16" s="143" customFormat="1" ht="22.5" outlineLevel="3">
      <c r="A754" s="109"/>
      <c r="B754" s="110"/>
      <c r="C754" s="110"/>
      <c r="D754" s="111" t="s">
        <v>1278</v>
      </c>
      <c r="E754" s="110"/>
      <c r="F754" s="112">
        <v>21.772799999999997</v>
      </c>
      <c r="G754" s="141"/>
      <c r="H754" s="142"/>
      <c r="I754" s="141"/>
      <c r="J754" s="174"/>
      <c r="K754" s="175"/>
      <c r="L754" s="176"/>
      <c r="M754" s="176"/>
      <c r="N754" s="176"/>
      <c r="O754" s="178" t="s">
        <v>2</v>
      </c>
      <c r="P754" s="177"/>
    </row>
    <row r="755" spans="1:16" s="143" customFormat="1" ht="22.5" outlineLevel="3">
      <c r="A755" s="109"/>
      <c r="B755" s="110"/>
      <c r="C755" s="110"/>
      <c r="D755" s="111" t="s">
        <v>1054</v>
      </c>
      <c r="E755" s="110"/>
      <c r="F755" s="112">
        <v>4.3119999999999994</v>
      </c>
      <c r="G755" s="141"/>
      <c r="H755" s="142"/>
      <c r="I755" s="141"/>
      <c r="J755" s="174"/>
      <c r="K755" s="175"/>
      <c r="L755" s="176"/>
      <c r="M755" s="176"/>
      <c r="N755" s="176"/>
      <c r="O755" s="178" t="s">
        <v>2</v>
      </c>
      <c r="P755" s="177"/>
    </row>
    <row r="756" spans="1:16" s="143" customFormat="1" ht="22.5" outlineLevel="3">
      <c r="A756" s="109"/>
      <c r="B756" s="110"/>
      <c r="C756" s="110"/>
      <c r="D756" s="111" t="s">
        <v>1277</v>
      </c>
      <c r="E756" s="110"/>
      <c r="F756" s="112">
        <v>20.034000000000006</v>
      </c>
      <c r="G756" s="141"/>
      <c r="H756" s="142"/>
      <c r="I756" s="141"/>
      <c r="J756" s="174"/>
      <c r="K756" s="175"/>
      <c r="L756" s="176"/>
      <c r="M756" s="176"/>
      <c r="N756" s="176"/>
      <c r="O756" s="178" t="s">
        <v>2</v>
      </c>
      <c r="P756" s="177"/>
    </row>
    <row r="757" spans="1:16" s="143" customFormat="1" ht="22.5" outlineLevel="3">
      <c r="A757" s="109"/>
      <c r="B757" s="110"/>
      <c r="C757" s="110"/>
      <c r="D757" s="111" t="s">
        <v>1198</v>
      </c>
      <c r="E757" s="110"/>
      <c r="F757" s="112">
        <v>25.312000000000005</v>
      </c>
      <c r="G757" s="141"/>
      <c r="H757" s="142"/>
      <c r="I757" s="141"/>
      <c r="J757" s="174"/>
      <c r="K757" s="175"/>
      <c r="L757" s="176"/>
      <c r="M757" s="176"/>
      <c r="N757" s="176"/>
      <c r="O757" s="178" t="s">
        <v>2</v>
      </c>
      <c r="P757" s="177"/>
    </row>
    <row r="758" spans="1:16" s="143" customFormat="1" ht="22.5" outlineLevel="3">
      <c r="A758" s="109"/>
      <c r="B758" s="110"/>
      <c r="C758" s="110"/>
      <c r="D758" s="111" t="s">
        <v>1097</v>
      </c>
      <c r="E758" s="110"/>
      <c r="F758" s="112">
        <v>12.87</v>
      </c>
      <c r="G758" s="141"/>
      <c r="H758" s="142"/>
      <c r="I758" s="141"/>
      <c r="J758" s="174"/>
      <c r="K758" s="175"/>
      <c r="L758" s="176"/>
      <c r="M758" s="176"/>
      <c r="N758" s="176"/>
      <c r="O758" s="178" t="s">
        <v>2</v>
      </c>
      <c r="P758" s="177"/>
    </row>
    <row r="759" spans="1:16" s="143" customFormat="1" ht="22.5" outlineLevel="3">
      <c r="A759" s="109"/>
      <c r="B759" s="110"/>
      <c r="C759" s="110"/>
      <c r="D759" s="111" t="s">
        <v>732</v>
      </c>
      <c r="E759" s="110"/>
      <c r="F759" s="112">
        <v>80.512</v>
      </c>
      <c r="G759" s="141"/>
      <c r="H759" s="142"/>
      <c r="I759" s="141"/>
      <c r="J759" s="174"/>
      <c r="K759" s="175"/>
      <c r="L759" s="176"/>
      <c r="M759" s="176"/>
      <c r="N759" s="176"/>
      <c r="O759" s="178" t="s">
        <v>2</v>
      </c>
      <c r="P759" s="177"/>
    </row>
    <row r="760" spans="1:16" s="143" customFormat="1" ht="22.5" outlineLevel="3">
      <c r="A760" s="109"/>
      <c r="B760" s="110"/>
      <c r="C760" s="110"/>
      <c r="D760" s="111" t="s">
        <v>1052</v>
      </c>
      <c r="E760" s="110"/>
      <c r="F760" s="112">
        <v>28.511999999999993</v>
      </c>
      <c r="G760" s="141"/>
      <c r="H760" s="142"/>
      <c r="I760" s="141"/>
      <c r="J760" s="174"/>
      <c r="K760" s="175"/>
      <c r="L760" s="176"/>
      <c r="M760" s="176"/>
      <c r="N760" s="176"/>
      <c r="O760" s="178" t="s">
        <v>2</v>
      </c>
      <c r="P760" s="177"/>
    </row>
    <row r="761" spans="1:16" s="143" customFormat="1" ht="22.5" outlineLevel="3">
      <c r="A761" s="109"/>
      <c r="B761" s="110"/>
      <c r="C761" s="110"/>
      <c r="D761" s="111" t="s">
        <v>1043</v>
      </c>
      <c r="E761" s="110"/>
      <c r="F761" s="112">
        <v>7.36</v>
      </c>
      <c r="G761" s="141"/>
      <c r="H761" s="142"/>
      <c r="I761" s="141"/>
      <c r="J761" s="174"/>
      <c r="K761" s="175"/>
      <c r="L761" s="176"/>
      <c r="M761" s="176"/>
      <c r="N761" s="176"/>
      <c r="O761" s="178" t="s">
        <v>2</v>
      </c>
      <c r="P761" s="177"/>
    </row>
    <row r="762" spans="1:16" s="143" customFormat="1" ht="22.5" outlineLevel="3">
      <c r="A762" s="109"/>
      <c r="B762" s="110"/>
      <c r="C762" s="110"/>
      <c r="D762" s="111" t="s">
        <v>1026</v>
      </c>
      <c r="E762" s="110"/>
      <c r="F762" s="112">
        <v>6.6239999999999997</v>
      </c>
      <c r="G762" s="141"/>
      <c r="H762" s="142"/>
      <c r="I762" s="141"/>
      <c r="J762" s="174"/>
      <c r="K762" s="175"/>
      <c r="L762" s="176"/>
      <c r="M762" s="176"/>
      <c r="N762" s="176"/>
      <c r="O762" s="178" t="s">
        <v>2</v>
      </c>
      <c r="P762" s="177"/>
    </row>
    <row r="763" spans="1:16" s="143" customFormat="1" ht="22.5" outlineLevel="3">
      <c r="A763" s="109"/>
      <c r="B763" s="110"/>
      <c r="C763" s="110"/>
      <c r="D763" s="111" t="s">
        <v>993</v>
      </c>
      <c r="E763" s="110"/>
      <c r="F763" s="112">
        <v>12.000000000000002</v>
      </c>
      <c r="G763" s="141"/>
      <c r="H763" s="142"/>
      <c r="I763" s="141"/>
      <c r="J763" s="174"/>
      <c r="K763" s="175"/>
      <c r="L763" s="176"/>
      <c r="M763" s="176"/>
      <c r="N763" s="176"/>
      <c r="O763" s="178" t="s">
        <v>2</v>
      </c>
      <c r="P763" s="177"/>
    </row>
    <row r="764" spans="1:16" s="146" customFormat="1" ht="12.75" customHeight="1" outlineLevel="2">
      <c r="A764" s="113"/>
      <c r="B764" s="114"/>
      <c r="C764" s="114"/>
      <c r="D764" s="115"/>
      <c r="E764" s="114"/>
      <c r="F764" s="116"/>
      <c r="G764" s="144"/>
      <c r="H764" s="145"/>
      <c r="I764" s="144"/>
      <c r="J764" s="179"/>
      <c r="K764" s="180"/>
      <c r="L764" s="181"/>
      <c r="M764" s="181"/>
      <c r="N764" s="181"/>
      <c r="O764" s="182" t="s">
        <v>2</v>
      </c>
      <c r="P764" s="183"/>
    </row>
    <row r="765" spans="1:16" s="137" customFormat="1" ht="16.5" customHeight="1" outlineLevel="1">
      <c r="A765" s="100"/>
      <c r="B765" s="101"/>
      <c r="C765" s="102"/>
      <c r="D765" s="102" t="s">
        <v>500</v>
      </c>
      <c r="E765" s="101"/>
      <c r="F765" s="103"/>
      <c r="G765" s="135"/>
      <c r="H765" s="136"/>
      <c r="I765" s="135"/>
      <c r="J765" s="165">
        <f>SUBTOTAL(9,J766:J771)</f>
        <v>0</v>
      </c>
      <c r="K765" s="166"/>
      <c r="L765" s="167"/>
      <c r="M765" s="168"/>
      <c r="N765" s="167">
        <f>SUBTOTAL(9,N766:N771)</f>
        <v>0</v>
      </c>
      <c r="O765" s="163" t="s">
        <v>2</v>
      </c>
      <c r="P765" s="169"/>
    </row>
    <row r="766" spans="1:16" ht="22.5" outlineLevel="2">
      <c r="A766" s="104">
        <v>300</v>
      </c>
      <c r="B766" s="105" t="s">
        <v>8</v>
      </c>
      <c r="C766" s="106" t="s">
        <v>269</v>
      </c>
      <c r="D766" s="107" t="s">
        <v>1214</v>
      </c>
      <c r="E766" s="105" t="s">
        <v>10</v>
      </c>
      <c r="F766" s="108">
        <v>32.549999999999997</v>
      </c>
      <c r="G766" s="138">
        <v>0</v>
      </c>
      <c r="H766" s="139">
        <f>F766*(1+G766/100)</f>
        <v>32.549999999999997</v>
      </c>
      <c r="I766" s="138"/>
      <c r="J766" s="170">
        <f>H766*I766</f>
        <v>0</v>
      </c>
      <c r="K766" s="171">
        <v>2.1239999999999998E-2</v>
      </c>
      <c r="L766" s="172">
        <f>H766*K766</f>
        <v>0.69136199999999992</v>
      </c>
      <c r="M766" s="171"/>
      <c r="N766" s="172">
        <f>H766*M766</f>
        <v>0</v>
      </c>
      <c r="O766" s="170" t="s">
        <v>3818</v>
      </c>
    </row>
    <row r="767" spans="1:16" s="143" customFormat="1" outlineLevel="3">
      <c r="A767" s="109"/>
      <c r="B767" s="110"/>
      <c r="C767" s="110"/>
      <c r="D767" s="111" t="s">
        <v>568</v>
      </c>
      <c r="E767" s="110"/>
      <c r="F767" s="112">
        <v>32.549999999999997</v>
      </c>
      <c r="G767" s="141"/>
      <c r="H767" s="142"/>
      <c r="I767" s="141"/>
      <c r="J767" s="174"/>
      <c r="K767" s="175"/>
      <c r="L767" s="176"/>
      <c r="M767" s="176"/>
      <c r="N767" s="176"/>
      <c r="O767" s="178" t="s">
        <v>2</v>
      </c>
      <c r="P767" s="177"/>
    </row>
    <row r="768" spans="1:16" ht="22.5" outlineLevel="2">
      <c r="A768" s="104">
        <v>301</v>
      </c>
      <c r="B768" s="105" t="s">
        <v>8</v>
      </c>
      <c r="C768" s="106" t="s">
        <v>432</v>
      </c>
      <c r="D768" s="107" t="s">
        <v>1272</v>
      </c>
      <c r="E768" s="105" t="s">
        <v>10</v>
      </c>
      <c r="F768" s="108">
        <v>32.549999999999997</v>
      </c>
      <c r="G768" s="138">
        <v>0</v>
      </c>
      <c r="H768" s="139">
        <f>F768*(1+G768/100)</f>
        <v>32.549999999999997</v>
      </c>
      <c r="I768" s="138"/>
      <c r="J768" s="170">
        <f>H768*I768</f>
        <v>0</v>
      </c>
      <c r="K768" s="171">
        <v>2.1239999999999998E-2</v>
      </c>
      <c r="L768" s="172">
        <f>H768*K768</f>
        <v>0.69136199999999992</v>
      </c>
      <c r="M768" s="171"/>
      <c r="N768" s="172">
        <f>H768*M768</f>
        <v>0</v>
      </c>
      <c r="O768" s="184" t="s">
        <v>1651</v>
      </c>
    </row>
    <row r="769" spans="1:16" s="143" customFormat="1" outlineLevel="3">
      <c r="A769" s="109"/>
      <c r="B769" s="110"/>
      <c r="C769" s="110"/>
      <c r="D769" s="111" t="s">
        <v>568</v>
      </c>
      <c r="E769" s="110"/>
      <c r="F769" s="112">
        <v>32.549999999999997</v>
      </c>
      <c r="G769" s="141"/>
      <c r="H769" s="142"/>
      <c r="I769" s="141"/>
      <c r="J769" s="174"/>
      <c r="K769" s="175"/>
      <c r="L769" s="176"/>
      <c r="M769" s="176"/>
      <c r="N769" s="176"/>
      <c r="O769" s="178" t="s">
        <v>2</v>
      </c>
      <c r="P769" s="177"/>
    </row>
    <row r="770" spans="1:16" outlineLevel="2">
      <c r="A770" s="104">
        <v>302</v>
      </c>
      <c r="B770" s="105" t="s">
        <v>8</v>
      </c>
      <c r="C770" s="106" t="s">
        <v>342</v>
      </c>
      <c r="D770" s="107" t="s">
        <v>955</v>
      </c>
      <c r="E770" s="105" t="s">
        <v>0</v>
      </c>
      <c r="F770" s="108">
        <v>1.67</v>
      </c>
      <c r="G770" s="138">
        <v>0</v>
      </c>
      <c r="H770" s="139">
        <f>F770*(1+G770/100)</f>
        <v>1.67</v>
      </c>
      <c r="I770" s="138">
        <f>SUM(J766:J768)/100</f>
        <v>0</v>
      </c>
      <c r="J770" s="170">
        <f>H770*I770</f>
        <v>0</v>
      </c>
      <c r="K770" s="171"/>
      <c r="L770" s="172">
        <f>H770*K770</f>
        <v>0</v>
      </c>
      <c r="M770" s="171"/>
      <c r="N770" s="172">
        <f>H770*M770</f>
        <v>0</v>
      </c>
      <c r="O770" s="170" t="s">
        <v>3818</v>
      </c>
    </row>
    <row r="771" spans="1:16" s="146" customFormat="1" ht="12.75" customHeight="1" outlineLevel="2">
      <c r="A771" s="113"/>
      <c r="B771" s="114"/>
      <c r="C771" s="114"/>
      <c r="D771" s="115"/>
      <c r="E771" s="114"/>
      <c r="F771" s="116"/>
      <c r="G771" s="144"/>
      <c r="H771" s="145"/>
      <c r="I771" s="144"/>
      <c r="J771" s="179"/>
      <c r="K771" s="180"/>
      <c r="L771" s="181"/>
      <c r="M771" s="181"/>
      <c r="N771" s="181"/>
      <c r="O771" s="182" t="s">
        <v>2</v>
      </c>
      <c r="P771" s="183"/>
    </row>
    <row r="772" spans="1:16" s="146" customFormat="1" ht="12.75" customHeight="1" outlineLevel="1">
      <c r="A772" s="113"/>
      <c r="B772" s="114"/>
      <c r="C772" s="114"/>
      <c r="D772" s="115"/>
      <c r="E772" s="114"/>
      <c r="F772" s="116"/>
      <c r="G772" s="144"/>
      <c r="H772" s="145"/>
      <c r="I772" s="144"/>
      <c r="J772" s="179"/>
      <c r="K772" s="180"/>
      <c r="L772" s="181"/>
      <c r="M772" s="181"/>
      <c r="N772" s="181"/>
      <c r="O772" s="182" t="s">
        <v>2</v>
      </c>
      <c r="P772" s="183"/>
    </row>
    <row r="773" spans="1:16" s="134" customFormat="1" ht="18.75" customHeight="1">
      <c r="A773" s="96"/>
      <c r="B773" s="97"/>
      <c r="C773" s="98"/>
      <c r="D773" s="98" t="s">
        <v>1459</v>
      </c>
      <c r="E773" s="97"/>
      <c r="F773" s="99"/>
      <c r="G773" s="132"/>
      <c r="H773" s="133"/>
      <c r="I773" s="132"/>
      <c r="J773" s="160">
        <f>SUBTOTAL(9,J774:J906)</f>
        <v>0</v>
      </c>
      <c r="K773" s="161"/>
      <c r="L773" s="162">
        <f>SUBTOTAL(9,L774:L906)</f>
        <v>201.21772005669999</v>
      </c>
      <c r="M773" s="162"/>
      <c r="N773" s="162">
        <f>SUBTOTAL(9,N774:N906)</f>
        <v>192.86670699999999</v>
      </c>
      <c r="O773" s="163" t="s">
        <v>2</v>
      </c>
      <c r="P773" s="164"/>
    </row>
    <row r="774" spans="1:16" s="137" customFormat="1" ht="16.5" customHeight="1" outlineLevel="1">
      <c r="A774" s="100"/>
      <c r="B774" s="101"/>
      <c r="C774" s="102"/>
      <c r="D774" s="102" t="s">
        <v>508</v>
      </c>
      <c r="E774" s="101"/>
      <c r="F774" s="103"/>
      <c r="G774" s="135"/>
      <c r="H774" s="136"/>
      <c r="I774" s="135"/>
      <c r="J774" s="165">
        <f>SUBTOTAL(9,J775:J793)</f>
        <v>0</v>
      </c>
      <c r="K774" s="166"/>
      <c r="L774" s="167">
        <f>SUBTOTAL(9,L775:L793)</f>
        <v>0</v>
      </c>
      <c r="M774" s="168"/>
      <c r="N774" s="167">
        <f>SUBTOTAL(9,N775:N793)</f>
        <v>7.4591999999999992</v>
      </c>
      <c r="O774" s="163" t="s">
        <v>2</v>
      </c>
      <c r="P774" s="169"/>
    </row>
    <row r="775" spans="1:16" outlineLevel="2">
      <c r="A775" s="104">
        <v>303</v>
      </c>
      <c r="B775" s="105" t="s">
        <v>8</v>
      </c>
      <c r="C775" s="106" t="s">
        <v>69</v>
      </c>
      <c r="D775" s="107" t="s">
        <v>976</v>
      </c>
      <c r="E775" s="105" t="s">
        <v>10</v>
      </c>
      <c r="F775" s="108">
        <v>10.36</v>
      </c>
      <c r="G775" s="138">
        <v>0</v>
      </c>
      <c r="H775" s="139">
        <f>F775*(1+G775/100)</f>
        <v>10.36</v>
      </c>
      <c r="I775" s="138"/>
      <c r="J775" s="170">
        <f>H775*I775</f>
        <v>0</v>
      </c>
      <c r="K775" s="171"/>
      <c r="L775" s="172">
        <f>H775*K775</f>
        <v>0</v>
      </c>
      <c r="M775" s="171">
        <v>0.22</v>
      </c>
      <c r="N775" s="172">
        <f>H775*M775</f>
        <v>2.2791999999999999</v>
      </c>
      <c r="O775" s="170" t="s">
        <v>3818</v>
      </c>
    </row>
    <row r="776" spans="1:16" s="143" customFormat="1" outlineLevel="3">
      <c r="A776" s="109"/>
      <c r="B776" s="110"/>
      <c r="C776" s="110"/>
      <c r="D776" s="111" t="s">
        <v>562</v>
      </c>
      <c r="E776" s="110"/>
      <c r="F776" s="112">
        <v>10.36</v>
      </c>
      <c r="G776" s="141"/>
      <c r="H776" s="142"/>
      <c r="I776" s="141"/>
      <c r="J776" s="174"/>
      <c r="K776" s="175"/>
      <c r="L776" s="176"/>
      <c r="M776" s="176"/>
      <c r="N776" s="176"/>
      <c r="O776" s="170" t="s">
        <v>3818</v>
      </c>
      <c r="P776" s="177"/>
    </row>
    <row r="777" spans="1:16" outlineLevel="2">
      <c r="A777" s="104">
        <v>304</v>
      </c>
      <c r="B777" s="105" t="s">
        <v>8</v>
      </c>
      <c r="C777" s="106" t="s">
        <v>70</v>
      </c>
      <c r="D777" s="107" t="s">
        <v>935</v>
      </c>
      <c r="E777" s="105" t="s">
        <v>10</v>
      </c>
      <c r="F777" s="108">
        <v>10.36</v>
      </c>
      <c r="G777" s="138">
        <v>0</v>
      </c>
      <c r="H777" s="139">
        <f>F777*(1+G777/100)</f>
        <v>10.36</v>
      </c>
      <c r="I777" s="138"/>
      <c r="J777" s="170">
        <f>H777*I777</f>
        <v>0</v>
      </c>
      <c r="K777" s="171"/>
      <c r="L777" s="172">
        <f>H777*K777</f>
        <v>0</v>
      </c>
      <c r="M777" s="171">
        <v>0.5</v>
      </c>
      <c r="N777" s="172">
        <f>H777*M777</f>
        <v>5.18</v>
      </c>
      <c r="O777" s="170" t="s">
        <v>3818</v>
      </c>
    </row>
    <row r="778" spans="1:16" s="143" customFormat="1" outlineLevel="3">
      <c r="A778" s="109"/>
      <c r="B778" s="110"/>
      <c r="C778" s="110"/>
      <c r="D778" s="111" t="s">
        <v>562</v>
      </c>
      <c r="E778" s="110"/>
      <c r="F778" s="112">
        <v>10.36</v>
      </c>
      <c r="G778" s="141"/>
      <c r="H778" s="142"/>
      <c r="I778" s="141"/>
      <c r="J778" s="174"/>
      <c r="K778" s="175"/>
      <c r="L778" s="176"/>
      <c r="M778" s="176"/>
      <c r="N778" s="176"/>
      <c r="O778" s="170" t="s">
        <v>3818</v>
      </c>
      <c r="P778" s="177"/>
    </row>
    <row r="779" spans="1:16" outlineLevel="2">
      <c r="A779" s="104">
        <v>305</v>
      </c>
      <c r="B779" s="105" t="s">
        <v>8</v>
      </c>
      <c r="C779" s="106" t="s">
        <v>72</v>
      </c>
      <c r="D779" s="107" t="s">
        <v>966</v>
      </c>
      <c r="E779" s="105" t="s">
        <v>11</v>
      </c>
      <c r="F779" s="108">
        <v>3.5</v>
      </c>
      <c r="G779" s="138">
        <v>0</v>
      </c>
      <c r="H779" s="139">
        <f>F779*(1+G779/100)</f>
        <v>3.5</v>
      </c>
      <c r="I779" s="138"/>
      <c r="J779" s="170">
        <f>H779*I779</f>
        <v>0</v>
      </c>
      <c r="K779" s="171"/>
      <c r="L779" s="172">
        <f>H779*K779</f>
        <v>0</v>
      </c>
      <c r="M779" s="171"/>
      <c r="N779" s="172">
        <f>H779*M779</f>
        <v>0</v>
      </c>
      <c r="O779" s="170" t="s">
        <v>3818</v>
      </c>
    </row>
    <row r="780" spans="1:16" s="143" customFormat="1" ht="22.5" outlineLevel="3">
      <c r="A780" s="109"/>
      <c r="B780" s="110"/>
      <c r="C780" s="110"/>
      <c r="D780" s="111" t="s">
        <v>702</v>
      </c>
      <c r="E780" s="110"/>
      <c r="F780" s="112">
        <v>3.5</v>
      </c>
      <c r="G780" s="141"/>
      <c r="H780" s="142"/>
      <c r="I780" s="141"/>
      <c r="J780" s="174"/>
      <c r="K780" s="175"/>
      <c r="L780" s="176"/>
      <c r="M780" s="176"/>
      <c r="N780" s="176"/>
      <c r="O780" s="170" t="s">
        <v>3818</v>
      </c>
      <c r="P780" s="177"/>
    </row>
    <row r="781" spans="1:16" outlineLevel="2">
      <c r="A781" s="104">
        <v>306</v>
      </c>
      <c r="B781" s="105" t="s">
        <v>8</v>
      </c>
      <c r="C781" s="106" t="s">
        <v>73</v>
      </c>
      <c r="D781" s="107" t="s">
        <v>967</v>
      </c>
      <c r="E781" s="105" t="s">
        <v>11</v>
      </c>
      <c r="F781" s="108">
        <v>3.5</v>
      </c>
      <c r="G781" s="138">
        <v>0</v>
      </c>
      <c r="H781" s="139">
        <f>F781*(1+G781/100)</f>
        <v>3.5</v>
      </c>
      <c r="I781" s="138"/>
      <c r="J781" s="170">
        <f>H781*I781</f>
        <v>0</v>
      </c>
      <c r="K781" s="171"/>
      <c r="L781" s="172">
        <f>H781*K781</f>
        <v>0</v>
      </c>
      <c r="M781" s="171"/>
      <c r="N781" s="172">
        <f>H781*M781</f>
        <v>0</v>
      </c>
      <c r="O781" s="170" t="s">
        <v>3818</v>
      </c>
    </row>
    <row r="782" spans="1:16" s="143" customFormat="1" ht="22.5" outlineLevel="3">
      <c r="A782" s="109"/>
      <c r="B782" s="110"/>
      <c r="C782" s="110"/>
      <c r="D782" s="111" t="s">
        <v>702</v>
      </c>
      <c r="E782" s="110"/>
      <c r="F782" s="112">
        <v>3.5</v>
      </c>
      <c r="G782" s="141"/>
      <c r="H782" s="142"/>
      <c r="I782" s="141"/>
      <c r="J782" s="174"/>
      <c r="K782" s="175"/>
      <c r="L782" s="176"/>
      <c r="M782" s="176"/>
      <c r="N782" s="176"/>
      <c r="O782" s="170" t="s">
        <v>3818</v>
      </c>
      <c r="P782" s="177"/>
    </row>
    <row r="783" spans="1:16" ht="22.5" outlineLevel="2">
      <c r="A783" s="104">
        <v>307</v>
      </c>
      <c r="B783" s="105" t="s">
        <v>8</v>
      </c>
      <c r="C783" s="106" t="s">
        <v>76</v>
      </c>
      <c r="D783" s="107" t="s">
        <v>1338</v>
      </c>
      <c r="E783" s="105" t="s">
        <v>11</v>
      </c>
      <c r="F783" s="108">
        <v>5.085</v>
      </c>
      <c r="G783" s="138">
        <v>0</v>
      </c>
      <c r="H783" s="139">
        <f>F783*(1+G783/100)</f>
        <v>5.085</v>
      </c>
      <c r="I783" s="138"/>
      <c r="J783" s="170">
        <f>H783*I783</f>
        <v>0</v>
      </c>
      <c r="K783" s="171"/>
      <c r="L783" s="172">
        <f>H783*K783</f>
        <v>0</v>
      </c>
      <c r="M783" s="171"/>
      <c r="N783" s="172">
        <f>H783*M783</f>
        <v>0</v>
      </c>
      <c r="O783" s="170" t="s">
        <v>3818</v>
      </c>
    </row>
    <row r="784" spans="1:16" s="143" customFormat="1" ht="22.5" outlineLevel="3">
      <c r="A784" s="109"/>
      <c r="B784" s="110"/>
      <c r="C784" s="110"/>
      <c r="D784" s="111" t="s">
        <v>780</v>
      </c>
      <c r="E784" s="110"/>
      <c r="F784" s="112">
        <v>5.085</v>
      </c>
      <c r="G784" s="141"/>
      <c r="H784" s="142"/>
      <c r="I784" s="141"/>
      <c r="J784" s="174"/>
      <c r="K784" s="175"/>
      <c r="L784" s="176"/>
      <c r="M784" s="176"/>
      <c r="N784" s="176"/>
      <c r="O784" s="170" t="s">
        <v>3818</v>
      </c>
      <c r="P784" s="177"/>
    </row>
    <row r="785" spans="1:16" outlineLevel="2">
      <c r="A785" s="104">
        <v>308</v>
      </c>
      <c r="B785" s="105" t="s">
        <v>8</v>
      </c>
      <c r="C785" s="106" t="s">
        <v>78</v>
      </c>
      <c r="D785" s="107" t="s">
        <v>1074</v>
      </c>
      <c r="E785" s="105" t="s">
        <v>11</v>
      </c>
      <c r="F785" s="108">
        <v>8.0850000000000009</v>
      </c>
      <c r="G785" s="138">
        <v>0</v>
      </c>
      <c r="H785" s="139">
        <f>F785*(1+G785/100)</f>
        <v>8.0850000000000009</v>
      </c>
      <c r="I785" s="138"/>
      <c r="J785" s="170">
        <f>H785*I785</f>
        <v>0</v>
      </c>
      <c r="K785" s="171"/>
      <c r="L785" s="172">
        <f>H785*K785</f>
        <v>0</v>
      </c>
      <c r="M785" s="171"/>
      <c r="N785" s="172">
        <f>H785*M785</f>
        <v>0</v>
      </c>
      <c r="O785" s="170" t="s">
        <v>3818</v>
      </c>
    </row>
    <row r="786" spans="1:16" s="143" customFormat="1" ht="22.5" outlineLevel="3">
      <c r="A786" s="109"/>
      <c r="B786" s="110"/>
      <c r="C786" s="110"/>
      <c r="D786" s="111" t="s">
        <v>988</v>
      </c>
      <c r="E786" s="110"/>
      <c r="F786" s="112">
        <v>8.0850000000000009</v>
      </c>
      <c r="G786" s="141"/>
      <c r="H786" s="142"/>
      <c r="I786" s="141"/>
      <c r="J786" s="174"/>
      <c r="K786" s="175"/>
      <c r="L786" s="176"/>
      <c r="M786" s="176"/>
      <c r="N786" s="176"/>
      <c r="O786" s="170" t="s">
        <v>3818</v>
      </c>
      <c r="P786" s="177"/>
    </row>
    <row r="787" spans="1:16" outlineLevel="2">
      <c r="A787" s="104">
        <v>309</v>
      </c>
      <c r="B787" s="105" t="s">
        <v>8</v>
      </c>
      <c r="C787" s="106" t="s">
        <v>79</v>
      </c>
      <c r="D787" s="107" t="s">
        <v>867</v>
      </c>
      <c r="E787" s="105" t="s">
        <v>11</v>
      </c>
      <c r="F787" s="108">
        <v>8.0850000000000009</v>
      </c>
      <c r="G787" s="138">
        <v>0</v>
      </c>
      <c r="H787" s="139">
        <f>F787*(1+G787/100)</f>
        <v>8.0850000000000009</v>
      </c>
      <c r="I787" s="138"/>
      <c r="J787" s="170">
        <f>H787*I787</f>
        <v>0</v>
      </c>
      <c r="K787" s="171"/>
      <c r="L787" s="172">
        <f>H787*K787</f>
        <v>0</v>
      </c>
      <c r="M787" s="171"/>
      <c r="N787" s="172">
        <f>H787*M787</f>
        <v>0</v>
      </c>
      <c r="O787" s="170" t="s">
        <v>3818</v>
      </c>
    </row>
    <row r="788" spans="1:16" s="143" customFormat="1" ht="22.5" outlineLevel="3">
      <c r="A788" s="109"/>
      <c r="B788" s="110"/>
      <c r="C788" s="110"/>
      <c r="D788" s="111" t="s">
        <v>1130</v>
      </c>
      <c r="E788" s="110"/>
      <c r="F788" s="112">
        <v>8.0850000000000009</v>
      </c>
      <c r="G788" s="141"/>
      <c r="H788" s="142"/>
      <c r="I788" s="141"/>
      <c r="J788" s="174"/>
      <c r="K788" s="175"/>
      <c r="L788" s="176"/>
      <c r="M788" s="176"/>
      <c r="N788" s="176"/>
      <c r="O788" s="170" t="s">
        <v>3818</v>
      </c>
      <c r="P788" s="177"/>
    </row>
    <row r="789" spans="1:16" outlineLevel="2">
      <c r="A789" s="104">
        <v>310</v>
      </c>
      <c r="B789" s="105" t="s">
        <v>8</v>
      </c>
      <c r="C789" s="106" t="s">
        <v>80</v>
      </c>
      <c r="D789" s="107" t="s">
        <v>1073</v>
      </c>
      <c r="E789" s="105" t="s">
        <v>4</v>
      </c>
      <c r="F789" s="108">
        <v>14.957250000000002</v>
      </c>
      <c r="G789" s="138">
        <v>0</v>
      </c>
      <c r="H789" s="139">
        <f>F789*(1+G789/100)</f>
        <v>14.957250000000002</v>
      </c>
      <c r="I789" s="138"/>
      <c r="J789" s="170">
        <f>H789*I789</f>
        <v>0</v>
      </c>
      <c r="K789" s="171"/>
      <c r="L789" s="172">
        <f>H789*K789</f>
        <v>0</v>
      </c>
      <c r="M789" s="171"/>
      <c r="N789" s="172">
        <f>H789*M789</f>
        <v>0</v>
      </c>
      <c r="O789" s="170" t="s">
        <v>3818</v>
      </c>
    </row>
    <row r="790" spans="1:16" s="143" customFormat="1" ht="22.5" outlineLevel="3">
      <c r="A790" s="109"/>
      <c r="B790" s="110"/>
      <c r="C790" s="110"/>
      <c r="D790" s="111" t="s">
        <v>1066</v>
      </c>
      <c r="E790" s="110"/>
      <c r="F790" s="112">
        <v>14.957250000000002</v>
      </c>
      <c r="G790" s="141"/>
      <c r="H790" s="142"/>
      <c r="I790" s="141"/>
      <c r="J790" s="174"/>
      <c r="K790" s="175"/>
      <c r="L790" s="176"/>
      <c r="M790" s="176"/>
      <c r="N790" s="176"/>
      <c r="O790" s="170" t="s">
        <v>3818</v>
      </c>
      <c r="P790" s="177"/>
    </row>
    <row r="791" spans="1:16" outlineLevel="2">
      <c r="A791" s="104">
        <v>311</v>
      </c>
      <c r="B791" s="105" t="s">
        <v>8</v>
      </c>
      <c r="C791" s="106" t="s">
        <v>81</v>
      </c>
      <c r="D791" s="107" t="s">
        <v>1016</v>
      </c>
      <c r="E791" s="105" t="s">
        <v>11</v>
      </c>
      <c r="F791" s="108">
        <v>4</v>
      </c>
      <c r="G791" s="138">
        <v>0</v>
      </c>
      <c r="H791" s="139">
        <f>F791*(1+G791/100)</f>
        <v>4</v>
      </c>
      <c r="I791" s="138"/>
      <c r="J791" s="170">
        <f>H791*I791</f>
        <v>0</v>
      </c>
      <c r="K791" s="171"/>
      <c r="L791" s="172">
        <f>H791*K791</f>
        <v>0</v>
      </c>
      <c r="M791" s="171"/>
      <c r="N791" s="172">
        <f>H791*M791</f>
        <v>0</v>
      </c>
      <c r="O791" s="170" t="s">
        <v>3818</v>
      </c>
    </row>
    <row r="792" spans="1:16" s="143" customFormat="1" outlineLevel="3">
      <c r="A792" s="109"/>
      <c r="B792" s="110"/>
      <c r="C792" s="110"/>
      <c r="D792" s="111" t="s">
        <v>622</v>
      </c>
      <c r="E792" s="110"/>
      <c r="F792" s="112">
        <v>4</v>
      </c>
      <c r="G792" s="141"/>
      <c r="H792" s="142"/>
      <c r="I792" s="141"/>
      <c r="J792" s="174"/>
      <c r="K792" s="175"/>
      <c r="L792" s="176"/>
      <c r="M792" s="176"/>
      <c r="N792" s="176"/>
      <c r="O792" s="178" t="s">
        <v>2</v>
      </c>
      <c r="P792" s="177"/>
    </row>
    <row r="793" spans="1:16" s="146" customFormat="1" ht="12.75" customHeight="1" outlineLevel="2">
      <c r="A793" s="113"/>
      <c r="B793" s="114"/>
      <c r="C793" s="114"/>
      <c r="D793" s="115"/>
      <c r="E793" s="114"/>
      <c r="F793" s="116"/>
      <c r="G793" s="144"/>
      <c r="H793" s="145"/>
      <c r="I793" s="144"/>
      <c r="J793" s="179"/>
      <c r="K793" s="180"/>
      <c r="L793" s="181"/>
      <c r="M793" s="181"/>
      <c r="N793" s="181"/>
      <c r="O793" s="182" t="s">
        <v>2</v>
      </c>
      <c r="P793" s="183"/>
    </row>
    <row r="794" spans="1:16" s="137" customFormat="1" ht="16.5" customHeight="1" outlineLevel="1">
      <c r="A794" s="100"/>
      <c r="B794" s="101"/>
      <c r="C794" s="102"/>
      <c r="D794" s="102" t="s">
        <v>467</v>
      </c>
      <c r="E794" s="101"/>
      <c r="F794" s="103"/>
      <c r="G794" s="135"/>
      <c r="H794" s="136"/>
      <c r="I794" s="135"/>
      <c r="J794" s="165">
        <f>SUBTOTAL(9,J795:J801)</f>
        <v>0</v>
      </c>
      <c r="K794" s="166"/>
      <c r="L794" s="167">
        <f>SUBTOTAL(9,L795:L801)</f>
        <v>19.488067949999998</v>
      </c>
      <c r="M794" s="168"/>
      <c r="N794" s="167">
        <f>SUBTOTAL(9,N795:N801)</f>
        <v>0</v>
      </c>
      <c r="O794" s="163" t="s">
        <v>2</v>
      </c>
      <c r="P794" s="169"/>
    </row>
    <row r="795" spans="1:16" ht="22.5" outlineLevel="2">
      <c r="A795" s="104">
        <v>312</v>
      </c>
      <c r="B795" s="105" t="s">
        <v>8</v>
      </c>
      <c r="C795" s="106" t="s">
        <v>82</v>
      </c>
      <c r="D795" s="107" t="s">
        <v>1368</v>
      </c>
      <c r="E795" s="105" t="s">
        <v>11</v>
      </c>
      <c r="F795" s="108">
        <v>10.137899999999998</v>
      </c>
      <c r="G795" s="138">
        <v>0</v>
      </c>
      <c r="H795" s="139">
        <f>F795*(1+G795/100)</f>
        <v>10.137899999999998</v>
      </c>
      <c r="I795" s="138"/>
      <c r="J795" s="170">
        <f>H795*I795</f>
        <v>0</v>
      </c>
      <c r="K795" s="171">
        <v>1.9205000000000001</v>
      </c>
      <c r="L795" s="172">
        <f>H795*K795</f>
        <v>19.469836949999998</v>
      </c>
      <c r="M795" s="171"/>
      <c r="N795" s="172">
        <f>H795*M795</f>
        <v>0</v>
      </c>
      <c r="O795" s="170" t="s">
        <v>3818</v>
      </c>
    </row>
    <row r="796" spans="1:16" s="143" customFormat="1" ht="22.5" outlineLevel="3">
      <c r="A796" s="109"/>
      <c r="B796" s="110"/>
      <c r="C796" s="110"/>
      <c r="D796" s="111" t="s">
        <v>1263</v>
      </c>
      <c r="E796" s="110"/>
      <c r="F796" s="112">
        <v>10.137899999999998</v>
      </c>
      <c r="G796" s="141"/>
      <c r="H796" s="142"/>
      <c r="I796" s="141"/>
      <c r="J796" s="174"/>
      <c r="K796" s="175"/>
      <c r="L796" s="176"/>
      <c r="M796" s="176"/>
      <c r="N796" s="176"/>
      <c r="O796" s="170" t="s">
        <v>3818</v>
      </c>
      <c r="P796" s="177"/>
    </row>
    <row r="797" spans="1:16" outlineLevel="2">
      <c r="A797" s="104">
        <v>313</v>
      </c>
      <c r="B797" s="105" t="s">
        <v>8</v>
      </c>
      <c r="C797" s="106" t="s">
        <v>83</v>
      </c>
      <c r="D797" s="107" t="s">
        <v>1110</v>
      </c>
      <c r="E797" s="105" t="s">
        <v>3</v>
      </c>
      <c r="F797" s="108">
        <v>30.9</v>
      </c>
      <c r="G797" s="138">
        <v>0</v>
      </c>
      <c r="H797" s="139">
        <f>F797*(1+G797/100)</f>
        <v>30.9</v>
      </c>
      <c r="I797" s="138"/>
      <c r="J797" s="170">
        <f>H797*I797</f>
        <v>0</v>
      </c>
      <c r="K797" s="171">
        <v>4.8999999999999998E-4</v>
      </c>
      <c r="L797" s="172">
        <f>H797*K797</f>
        <v>1.5140999999999998E-2</v>
      </c>
      <c r="M797" s="171"/>
      <c r="N797" s="172">
        <f>H797*M797</f>
        <v>0</v>
      </c>
      <c r="O797" s="170" t="s">
        <v>3818</v>
      </c>
    </row>
    <row r="798" spans="1:16" s="143" customFormat="1" ht="22.5" outlineLevel="3">
      <c r="A798" s="109"/>
      <c r="B798" s="110"/>
      <c r="C798" s="110"/>
      <c r="D798" s="111" t="s">
        <v>706</v>
      </c>
      <c r="E798" s="110"/>
      <c r="F798" s="112">
        <v>30.9</v>
      </c>
      <c r="G798" s="141"/>
      <c r="H798" s="142"/>
      <c r="I798" s="141"/>
      <c r="J798" s="174"/>
      <c r="K798" s="175"/>
      <c r="L798" s="176"/>
      <c r="M798" s="176"/>
      <c r="N798" s="176"/>
      <c r="O798" s="170" t="s">
        <v>3818</v>
      </c>
      <c r="P798" s="177"/>
    </row>
    <row r="799" spans="1:16" outlineLevel="2">
      <c r="A799" s="104">
        <v>314</v>
      </c>
      <c r="B799" s="105" t="s">
        <v>8</v>
      </c>
      <c r="C799" s="106" t="s">
        <v>84</v>
      </c>
      <c r="D799" s="107" t="s">
        <v>901</v>
      </c>
      <c r="E799" s="105" t="s">
        <v>3</v>
      </c>
      <c r="F799" s="108">
        <v>30.9</v>
      </c>
      <c r="G799" s="138">
        <v>0</v>
      </c>
      <c r="H799" s="139">
        <f>F799*(1+G799/100)</f>
        <v>30.9</v>
      </c>
      <c r="I799" s="138"/>
      <c r="J799" s="170">
        <f>H799*I799</f>
        <v>0</v>
      </c>
      <c r="K799" s="171">
        <v>1E-4</v>
      </c>
      <c r="L799" s="172">
        <f>H799*K799</f>
        <v>3.0899999999999999E-3</v>
      </c>
      <c r="M799" s="171"/>
      <c r="N799" s="172">
        <f>H799*M799</f>
        <v>0</v>
      </c>
      <c r="O799" s="170" t="s">
        <v>3818</v>
      </c>
    </row>
    <row r="800" spans="1:16" s="143" customFormat="1" ht="22.5" outlineLevel="3">
      <c r="A800" s="109"/>
      <c r="B800" s="110"/>
      <c r="C800" s="110"/>
      <c r="D800" s="111" t="s">
        <v>706</v>
      </c>
      <c r="E800" s="110"/>
      <c r="F800" s="112">
        <v>30.9</v>
      </c>
      <c r="G800" s="141"/>
      <c r="H800" s="142"/>
      <c r="I800" s="141"/>
      <c r="J800" s="174"/>
      <c r="K800" s="175"/>
      <c r="L800" s="176"/>
      <c r="M800" s="176"/>
      <c r="N800" s="176"/>
      <c r="O800" s="178" t="s">
        <v>2</v>
      </c>
      <c r="P800" s="177"/>
    </row>
    <row r="801" spans="1:16" s="146" customFormat="1" ht="12.75" customHeight="1" outlineLevel="2">
      <c r="A801" s="113"/>
      <c r="B801" s="114"/>
      <c r="C801" s="114"/>
      <c r="D801" s="115"/>
      <c r="E801" s="114"/>
      <c r="F801" s="116"/>
      <c r="G801" s="144"/>
      <c r="H801" s="145"/>
      <c r="I801" s="144"/>
      <c r="J801" s="179"/>
      <c r="K801" s="180"/>
      <c r="L801" s="181"/>
      <c r="M801" s="181"/>
      <c r="N801" s="181"/>
      <c r="O801" s="182" t="s">
        <v>2</v>
      </c>
      <c r="P801" s="183"/>
    </row>
    <row r="802" spans="1:16" s="137" customFormat="1" ht="16.5" customHeight="1" outlineLevel="1">
      <c r="A802" s="100"/>
      <c r="B802" s="101"/>
      <c r="C802" s="102"/>
      <c r="D802" s="102" t="s">
        <v>543</v>
      </c>
      <c r="E802" s="101"/>
      <c r="F802" s="103"/>
      <c r="G802" s="135"/>
      <c r="H802" s="136"/>
      <c r="I802" s="135"/>
      <c r="J802" s="165">
        <f>SUBTOTAL(9,J803:J813)</f>
        <v>0</v>
      </c>
      <c r="K802" s="166"/>
      <c r="L802" s="167">
        <f>SUBTOTAL(9,L803:L813)</f>
        <v>0.31941665000000008</v>
      </c>
      <c r="M802" s="168"/>
      <c r="N802" s="167">
        <f>SUBTOTAL(9,N803:N813)</f>
        <v>1.2670000000000003E-3</v>
      </c>
      <c r="O802" s="163" t="s">
        <v>2</v>
      </c>
      <c r="P802" s="169"/>
    </row>
    <row r="803" spans="1:16" outlineLevel="2">
      <c r="A803" s="104">
        <v>315</v>
      </c>
      <c r="B803" s="105" t="s">
        <v>8</v>
      </c>
      <c r="C803" s="106" t="s">
        <v>102</v>
      </c>
      <c r="D803" s="107" t="s">
        <v>1132</v>
      </c>
      <c r="E803" s="105" t="s">
        <v>10</v>
      </c>
      <c r="F803" s="108">
        <v>1.9650000000000001</v>
      </c>
      <c r="G803" s="138">
        <v>0</v>
      </c>
      <c r="H803" s="139">
        <f>F803*(1+G803/100)</f>
        <v>1.9650000000000001</v>
      </c>
      <c r="I803" s="138"/>
      <c r="J803" s="170">
        <f>H803*I803</f>
        <v>0</v>
      </c>
      <c r="K803" s="171">
        <v>1.9120000000000002E-2</v>
      </c>
      <c r="L803" s="172">
        <f>H803*K803</f>
        <v>3.7570800000000001E-2</v>
      </c>
      <c r="M803" s="171"/>
      <c r="N803" s="172">
        <f>H803*M803</f>
        <v>0</v>
      </c>
      <c r="O803" s="170" t="s">
        <v>3818</v>
      </c>
    </row>
    <row r="804" spans="1:16" s="143" customFormat="1" outlineLevel="3">
      <c r="A804" s="109"/>
      <c r="B804" s="110"/>
      <c r="C804" s="110"/>
      <c r="D804" s="111" t="s">
        <v>689</v>
      </c>
      <c r="E804" s="110"/>
      <c r="F804" s="112">
        <v>1.9650000000000001</v>
      </c>
      <c r="G804" s="141"/>
      <c r="H804" s="142"/>
      <c r="I804" s="141"/>
      <c r="J804" s="174"/>
      <c r="K804" s="175"/>
      <c r="L804" s="176"/>
      <c r="M804" s="176"/>
      <c r="N804" s="176"/>
      <c r="O804" s="170" t="s">
        <v>3818</v>
      </c>
      <c r="P804" s="177"/>
    </row>
    <row r="805" spans="1:16" outlineLevel="2">
      <c r="A805" s="104">
        <v>316</v>
      </c>
      <c r="B805" s="105" t="s">
        <v>8</v>
      </c>
      <c r="C805" s="106" t="s">
        <v>103</v>
      </c>
      <c r="D805" s="107" t="s">
        <v>1133</v>
      </c>
      <c r="E805" s="105" t="s">
        <v>10</v>
      </c>
      <c r="F805" s="108">
        <v>8.4450000000000003</v>
      </c>
      <c r="G805" s="138">
        <v>0</v>
      </c>
      <c r="H805" s="139">
        <f>F805*(1+G805/100)</f>
        <v>8.4450000000000003</v>
      </c>
      <c r="I805" s="138"/>
      <c r="J805" s="170">
        <f>H805*I805</f>
        <v>0</v>
      </c>
      <c r="K805" s="171">
        <v>1.9130000000000001E-2</v>
      </c>
      <c r="L805" s="172">
        <f>H805*K805</f>
        <v>0.16155285000000003</v>
      </c>
      <c r="M805" s="171"/>
      <c r="N805" s="172">
        <f>H805*M805</f>
        <v>0</v>
      </c>
      <c r="O805" s="170" t="s">
        <v>3818</v>
      </c>
    </row>
    <row r="806" spans="1:16" s="143" customFormat="1" outlineLevel="3">
      <c r="A806" s="109"/>
      <c r="B806" s="110"/>
      <c r="C806" s="110"/>
      <c r="D806" s="111" t="s">
        <v>904</v>
      </c>
      <c r="E806" s="110"/>
      <c r="F806" s="112">
        <v>8.4450000000000003</v>
      </c>
      <c r="G806" s="141"/>
      <c r="H806" s="142"/>
      <c r="I806" s="141"/>
      <c r="J806" s="174"/>
      <c r="K806" s="175"/>
      <c r="L806" s="176"/>
      <c r="M806" s="176"/>
      <c r="N806" s="176"/>
      <c r="O806" s="178" t="s">
        <v>2</v>
      </c>
      <c r="P806" s="177"/>
    </row>
    <row r="807" spans="1:16" ht="22.5" outlineLevel="2">
      <c r="A807" s="104">
        <v>317</v>
      </c>
      <c r="B807" s="105" t="s">
        <v>8</v>
      </c>
      <c r="C807" s="106" t="s">
        <v>374</v>
      </c>
      <c r="D807" s="107" t="s">
        <v>1349</v>
      </c>
      <c r="E807" s="105" t="s">
        <v>3</v>
      </c>
      <c r="F807" s="108">
        <v>20.2</v>
      </c>
      <c r="G807" s="138">
        <v>0</v>
      </c>
      <c r="H807" s="139">
        <f>F807*(1+G807/100)</f>
        <v>20.2</v>
      </c>
      <c r="I807" s="138"/>
      <c r="J807" s="170">
        <f>H807*I807</f>
        <v>0</v>
      </c>
      <c r="K807" s="171">
        <v>5.9000000000000003E-4</v>
      </c>
      <c r="L807" s="172">
        <f>H807*K807</f>
        <v>1.1918E-2</v>
      </c>
      <c r="M807" s="171">
        <v>1.0000000000000001E-5</v>
      </c>
      <c r="N807" s="172">
        <f>H807*M807</f>
        <v>2.02E-4</v>
      </c>
      <c r="O807" s="184" t="s">
        <v>1651</v>
      </c>
    </row>
    <row r="808" spans="1:16" s="143" customFormat="1" outlineLevel="3">
      <c r="A808" s="109"/>
      <c r="B808" s="110"/>
      <c r="C808" s="110"/>
      <c r="D808" s="111" t="s">
        <v>694</v>
      </c>
      <c r="E808" s="110"/>
      <c r="F808" s="112">
        <v>20.2</v>
      </c>
      <c r="G808" s="141"/>
      <c r="H808" s="142"/>
      <c r="I808" s="141"/>
      <c r="J808" s="174"/>
      <c r="K808" s="175"/>
      <c r="L808" s="176"/>
      <c r="M808" s="176"/>
      <c r="N808" s="176"/>
      <c r="O808" s="184" t="s">
        <v>1651</v>
      </c>
      <c r="P808" s="177"/>
    </row>
    <row r="809" spans="1:16" ht="22.5" outlineLevel="2">
      <c r="A809" s="104">
        <v>318</v>
      </c>
      <c r="B809" s="105" t="s">
        <v>8</v>
      </c>
      <c r="C809" s="106" t="s">
        <v>375</v>
      </c>
      <c r="D809" s="107" t="s">
        <v>1350</v>
      </c>
      <c r="E809" s="105" t="s">
        <v>3</v>
      </c>
      <c r="F809" s="108">
        <v>45.900000000000006</v>
      </c>
      <c r="G809" s="138">
        <v>0</v>
      </c>
      <c r="H809" s="139">
        <f>F809*(1+G809/100)</f>
        <v>45.900000000000006</v>
      </c>
      <c r="I809" s="138"/>
      <c r="J809" s="170">
        <f>H809*I809</f>
        <v>0</v>
      </c>
      <c r="K809" s="171">
        <v>7.9000000000000001E-4</v>
      </c>
      <c r="L809" s="172">
        <f>H809*K809</f>
        <v>3.6261000000000009E-2</v>
      </c>
      <c r="M809" s="171">
        <v>1.0000000000000001E-5</v>
      </c>
      <c r="N809" s="172">
        <f>H809*M809</f>
        <v>4.590000000000001E-4</v>
      </c>
      <c r="O809" s="184" t="s">
        <v>1651</v>
      </c>
    </row>
    <row r="810" spans="1:16" s="143" customFormat="1" ht="22.5" outlineLevel="3">
      <c r="A810" s="109"/>
      <c r="B810" s="110"/>
      <c r="C810" s="110"/>
      <c r="D810" s="111" t="s">
        <v>846</v>
      </c>
      <c r="E810" s="110"/>
      <c r="F810" s="112">
        <v>45.900000000000006</v>
      </c>
      <c r="G810" s="141"/>
      <c r="H810" s="142"/>
      <c r="I810" s="141"/>
      <c r="J810" s="174"/>
      <c r="K810" s="175"/>
      <c r="L810" s="176"/>
      <c r="M810" s="176"/>
      <c r="N810" s="176"/>
      <c r="O810" s="184" t="s">
        <v>1651</v>
      </c>
      <c r="P810" s="177"/>
    </row>
    <row r="811" spans="1:16" ht="22.5" outlineLevel="2">
      <c r="A811" s="104">
        <v>319</v>
      </c>
      <c r="B811" s="105" t="s">
        <v>8</v>
      </c>
      <c r="C811" s="106" t="s">
        <v>376</v>
      </c>
      <c r="D811" s="107" t="s">
        <v>1351</v>
      </c>
      <c r="E811" s="105" t="s">
        <v>3</v>
      </c>
      <c r="F811" s="108">
        <v>60.6</v>
      </c>
      <c r="G811" s="138">
        <v>0</v>
      </c>
      <c r="H811" s="139">
        <f>F811*(1+G811/100)</f>
        <v>60.6</v>
      </c>
      <c r="I811" s="138"/>
      <c r="J811" s="170">
        <f>H811*I811</f>
        <v>0</v>
      </c>
      <c r="K811" s="171">
        <v>1.1900000000000001E-3</v>
      </c>
      <c r="L811" s="172">
        <f>H811*K811</f>
        <v>7.2114000000000011E-2</v>
      </c>
      <c r="M811" s="171">
        <v>1.0000000000000001E-5</v>
      </c>
      <c r="N811" s="172">
        <f>H811*M811</f>
        <v>6.0600000000000009E-4</v>
      </c>
      <c r="O811" s="184" t="s">
        <v>1651</v>
      </c>
    </row>
    <row r="812" spans="1:16" s="143" customFormat="1" ht="22.5" outlineLevel="3">
      <c r="A812" s="109"/>
      <c r="B812" s="110"/>
      <c r="C812" s="110"/>
      <c r="D812" s="111" t="s">
        <v>3822</v>
      </c>
      <c r="E812" s="110"/>
      <c r="F812" s="112">
        <v>60.6</v>
      </c>
      <c r="G812" s="141"/>
      <c r="H812" s="142"/>
      <c r="I812" s="141"/>
      <c r="J812" s="174"/>
      <c r="K812" s="175"/>
      <c r="L812" s="176"/>
      <c r="M812" s="176"/>
      <c r="N812" s="176"/>
      <c r="O812" s="178" t="s">
        <v>2</v>
      </c>
      <c r="P812" s="177"/>
    </row>
    <row r="813" spans="1:16" s="146" customFormat="1" ht="12.75" customHeight="1" outlineLevel="2">
      <c r="A813" s="113"/>
      <c r="B813" s="114"/>
      <c r="C813" s="114"/>
      <c r="D813" s="115"/>
      <c r="E813" s="114"/>
      <c r="F813" s="116"/>
      <c r="G813" s="144"/>
      <c r="H813" s="145"/>
      <c r="I813" s="144"/>
      <c r="J813" s="179"/>
      <c r="K813" s="180"/>
      <c r="L813" s="181"/>
      <c r="M813" s="181"/>
      <c r="N813" s="181"/>
      <c r="O813" s="182" t="s">
        <v>2</v>
      </c>
      <c r="P813" s="183"/>
    </row>
    <row r="814" spans="1:16" s="137" customFormat="1" ht="16.5" customHeight="1" outlineLevel="1">
      <c r="A814" s="100"/>
      <c r="B814" s="101"/>
      <c r="C814" s="102"/>
      <c r="D814" s="102" t="s">
        <v>524</v>
      </c>
      <c r="E814" s="101"/>
      <c r="F814" s="103"/>
      <c r="G814" s="135"/>
      <c r="H814" s="136"/>
      <c r="I814" s="135"/>
      <c r="J814" s="165">
        <f>SUBTOTAL(9,J815:J833)</f>
        <v>0</v>
      </c>
      <c r="K814" s="166"/>
      <c r="L814" s="167">
        <f>SUBTOTAL(9,L815:L833)</f>
        <v>179.24686645669999</v>
      </c>
      <c r="M814" s="168"/>
      <c r="N814" s="167">
        <f>SUBTOTAL(9,N815:N833)</f>
        <v>0</v>
      </c>
      <c r="O814" s="163" t="s">
        <v>2</v>
      </c>
      <c r="P814" s="169"/>
    </row>
    <row r="815" spans="1:16" ht="33.75" outlineLevel="2">
      <c r="A815" s="104">
        <v>320</v>
      </c>
      <c r="B815" s="105" t="s">
        <v>8</v>
      </c>
      <c r="C815" s="106" t="s">
        <v>396</v>
      </c>
      <c r="D815" s="107" t="s">
        <v>1425</v>
      </c>
      <c r="E815" s="105" t="s">
        <v>10</v>
      </c>
      <c r="F815" s="108">
        <v>233.44999999999996</v>
      </c>
      <c r="G815" s="138">
        <v>0</v>
      </c>
      <c r="H815" s="139">
        <f>F815*(1+G815/100)</f>
        <v>233.44999999999996</v>
      </c>
      <c r="I815" s="138"/>
      <c r="J815" s="170">
        <f>H815*I815</f>
        <v>0</v>
      </c>
      <c r="K815" s="171">
        <v>0.03</v>
      </c>
      <c r="L815" s="172">
        <f>H815*K815</f>
        <v>7.0034999999999989</v>
      </c>
      <c r="M815" s="171"/>
      <c r="N815" s="172">
        <f>H815*M815</f>
        <v>0</v>
      </c>
      <c r="O815" s="184" t="s">
        <v>1651</v>
      </c>
    </row>
    <row r="816" spans="1:16" s="143" customFormat="1" ht="56.25" outlineLevel="3">
      <c r="A816" s="109"/>
      <c r="B816" s="110"/>
      <c r="C816" s="110"/>
      <c r="D816" s="111" t="s">
        <v>1441</v>
      </c>
      <c r="E816" s="110"/>
      <c r="F816" s="112">
        <v>233.44999999999996</v>
      </c>
      <c r="G816" s="141"/>
      <c r="H816" s="142"/>
      <c r="I816" s="141"/>
      <c r="J816" s="174"/>
      <c r="K816" s="175"/>
      <c r="L816" s="176"/>
      <c r="M816" s="176"/>
      <c r="N816" s="176"/>
      <c r="O816" s="178" t="s">
        <v>2</v>
      </c>
      <c r="P816" s="177"/>
    </row>
    <row r="817" spans="1:16" outlineLevel="2">
      <c r="A817" s="104">
        <v>321</v>
      </c>
      <c r="B817" s="105" t="s">
        <v>8</v>
      </c>
      <c r="C817" s="106" t="s">
        <v>138</v>
      </c>
      <c r="D817" s="107" t="s">
        <v>953</v>
      </c>
      <c r="E817" s="105" t="s">
        <v>10</v>
      </c>
      <c r="F817" s="108">
        <v>76.5</v>
      </c>
      <c r="G817" s="138">
        <v>0</v>
      </c>
      <c r="H817" s="139">
        <f>F817*(1+G817/100)</f>
        <v>76.5</v>
      </c>
      <c r="I817" s="138"/>
      <c r="J817" s="170">
        <f>H817*I817</f>
        <v>0</v>
      </c>
      <c r="K817" s="171">
        <v>7.3499999999999998E-3</v>
      </c>
      <c r="L817" s="172">
        <f>H817*K817</f>
        <v>0.56227499999999997</v>
      </c>
      <c r="M817" s="171"/>
      <c r="N817" s="172">
        <f>H817*M817</f>
        <v>0</v>
      </c>
      <c r="O817" s="170" t="s">
        <v>3818</v>
      </c>
    </row>
    <row r="818" spans="1:16" s="143" customFormat="1" ht="33.75" outlineLevel="3">
      <c r="A818" s="109"/>
      <c r="B818" s="110"/>
      <c r="C818" s="110"/>
      <c r="D818" s="111" t="s">
        <v>1394</v>
      </c>
      <c r="E818" s="110"/>
      <c r="F818" s="112">
        <v>76.5</v>
      </c>
      <c r="G818" s="141"/>
      <c r="H818" s="142"/>
      <c r="I818" s="141"/>
      <c r="J818" s="174"/>
      <c r="K818" s="175"/>
      <c r="L818" s="176"/>
      <c r="M818" s="176"/>
      <c r="N818" s="176"/>
      <c r="O818" s="170" t="s">
        <v>3818</v>
      </c>
      <c r="P818" s="177"/>
    </row>
    <row r="819" spans="1:16" ht="22.5" outlineLevel="2">
      <c r="A819" s="104">
        <v>322</v>
      </c>
      <c r="B819" s="105" t="s">
        <v>8</v>
      </c>
      <c r="C819" s="106" t="s">
        <v>144</v>
      </c>
      <c r="D819" s="107" t="s">
        <v>1183</v>
      </c>
      <c r="E819" s="105" t="s">
        <v>10</v>
      </c>
      <c r="F819" s="108">
        <v>76.5</v>
      </c>
      <c r="G819" s="138">
        <v>0</v>
      </c>
      <c r="H819" s="139">
        <f>F819*(1+G819/100)</f>
        <v>76.5</v>
      </c>
      <c r="I819" s="138"/>
      <c r="J819" s="170">
        <f>H819*I819</f>
        <v>0</v>
      </c>
      <c r="K819" s="171">
        <v>3.15E-2</v>
      </c>
      <c r="L819" s="172">
        <f>H819*K819</f>
        <v>2.4097499999999998</v>
      </c>
      <c r="M819" s="171"/>
      <c r="N819" s="172">
        <f>H819*M819</f>
        <v>0</v>
      </c>
      <c r="O819" s="170" t="s">
        <v>3818</v>
      </c>
    </row>
    <row r="820" spans="1:16" s="143" customFormat="1" ht="33.75" outlineLevel="3">
      <c r="A820" s="109"/>
      <c r="B820" s="110"/>
      <c r="C820" s="110"/>
      <c r="D820" s="111" t="s">
        <v>1394</v>
      </c>
      <c r="E820" s="110"/>
      <c r="F820" s="112">
        <v>76.5</v>
      </c>
      <c r="G820" s="141"/>
      <c r="H820" s="142"/>
      <c r="I820" s="141"/>
      <c r="J820" s="174"/>
      <c r="K820" s="175"/>
      <c r="L820" s="176"/>
      <c r="M820" s="176"/>
      <c r="N820" s="176"/>
      <c r="O820" s="170" t="s">
        <v>3818</v>
      </c>
      <c r="P820" s="177"/>
    </row>
    <row r="821" spans="1:16" ht="22.5" outlineLevel="2">
      <c r="A821" s="104">
        <v>323</v>
      </c>
      <c r="B821" s="105" t="s">
        <v>8</v>
      </c>
      <c r="C821" s="106" t="s">
        <v>145</v>
      </c>
      <c r="D821" s="107" t="s">
        <v>1186</v>
      </c>
      <c r="E821" s="105" t="s">
        <v>10</v>
      </c>
      <c r="F821" s="108">
        <v>229.5</v>
      </c>
      <c r="G821" s="138">
        <v>0</v>
      </c>
      <c r="H821" s="139">
        <f>F821*(1+G821/100)</f>
        <v>229.5</v>
      </c>
      <c r="I821" s="138"/>
      <c r="J821" s="170">
        <f>H821*I821</f>
        <v>0</v>
      </c>
      <c r="K821" s="171">
        <v>1.0500000000000001E-2</v>
      </c>
      <c r="L821" s="172">
        <f>H821*K821</f>
        <v>2.4097500000000003</v>
      </c>
      <c r="M821" s="171"/>
      <c r="N821" s="172">
        <f>H821*M821</f>
        <v>0</v>
      </c>
      <c r="O821" s="170" t="s">
        <v>3818</v>
      </c>
    </row>
    <row r="822" spans="1:16" s="143" customFormat="1" ht="33.75" outlineLevel="3">
      <c r="A822" s="109"/>
      <c r="B822" s="110"/>
      <c r="C822" s="110"/>
      <c r="D822" s="111" t="s">
        <v>1421</v>
      </c>
      <c r="E822" s="110"/>
      <c r="F822" s="112">
        <v>229.5</v>
      </c>
      <c r="G822" s="141"/>
      <c r="H822" s="142"/>
      <c r="I822" s="141"/>
      <c r="J822" s="174"/>
      <c r="K822" s="175"/>
      <c r="L822" s="176"/>
      <c r="M822" s="176"/>
      <c r="N822" s="176"/>
      <c r="O822" s="170" t="s">
        <v>3818</v>
      </c>
      <c r="P822" s="177"/>
    </row>
    <row r="823" spans="1:16" ht="22.5" outlineLevel="2">
      <c r="A823" s="104">
        <v>324</v>
      </c>
      <c r="B823" s="105" t="s">
        <v>8</v>
      </c>
      <c r="C823" s="106" t="s">
        <v>149</v>
      </c>
      <c r="D823" s="107" t="s">
        <v>1220</v>
      </c>
      <c r="E823" s="105" t="s">
        <v>11</v>
      </c>
      <c r="F823" s="108">
        <v>37.274999999999999</v>
      </c>
      <c r="G823" s="138">
        <v>0</v>
      </c>
      <c r="H823" s="139">
        <f>F823*(1+G823/100)</f>
        <v>37.274999999999999</v>
      </c>
      <c r="I823" s="138"/>
      <c r="J823" s="170">
        <f>H823*I823</f>
        <v>0</v>
      </c>
      <c r="K823" s="171">
        <v>2.2563399999999998</v>
      </c>
      <c r="L823" s="172">
        <f>H823*K823</f>
        <v>84.105073499999989</v>
      </c>
      <c r="M823" s="171"/>
      <c r="N823" s="172">
        <f>H823*M823</f>
        <v>0</v>
      </c>
      <c r="O823" s="170" t="s">
        <v>3818</v>
      </c>
    </row>
    <row r="824" spans="1:16" s="143" customFormat="1" ht="33.75" outlineLevel="3">
      <c r="A824" s="109"/>
      <c r="B824" s="110"/>
      <c r="C824" s="110"/>
      <c r="D824" s="111" t="s">
        <v>1001</v>
      </c>
      <c r="E824" s="110"/>
      <c r="F824" s="112">
        <v>37.274999999999999</v>
      </c>
      <c r="G824" s="141"/>
      <c r="H824" s="142"/>
      <c r="I824" s="141"/>
      <c r="J824" s="174"/>
      <c r="K824" s="175"/>
      <c r="L824" s="176"/>
      <c r="M824" s="176"/>
      <c r="N824" s="176"/>
      <c r="O824" s="170" t="s">
        <v>3818</v>
      </c>
      <c r="P824" s="177"/>
    </row>
    <row r="825" spans="1:16" ht="22.5" outlineLevel="2">
      <c r="A825" s="104">
        <v>325</v>
      </c>
      <c r="B825" s="105" t="s">
        <v>8</v>
      </c>
      <c r="C825" s="106" t="s">
        <v>151</v>
      </c>
      <c r="D825" s="107" t="s">
        <v>1242</v>
      </c>
      <c r="E825" s="105" t="s">
        <v>11</v>
      </c>
      <c r="F825" s="108">
        <v>37.274999999999999</v>
      </c>
      <c r="G825" s="138">
        <v>0</v>
      </c>
      <c r="H825" s="139">
        <f>F825*(1+G825/100)</f>
        <v>37.274999999999999</v>
      </c>
      <c r="I825" s="138"/>
      <c r="J825" s="170">
        <f>H825*I825</f>
        <v>0</v>
      </c>
      <c r="K825" s="171"/>
      <c r="L825" s="172">
        <f>H825*K825</f>
        <v>0</v>
      </c>
      <c r="M825" s="171"/>
      <c r="N825" s="172">
        <f>H825*M825</f>
        <v>0</v>
      </c>
      <c r="O825" s="170" t="s">
        <v>3818</v>
      </c>
    </row>
    <row r="826" spans="1:16" s="143" customFormat="1" ht="33.75" outlineLevel="3">
      <c r="A826" s="109"/>
      <c r="B826" s="110"/>
      <c r="C826" s="110"/>
      <c r="D826" s="111" t="s">
        <v>1001</v>
      </c>
      <c r="E826" s="110"/>
      <c r="F826" s="112">
        <v>37.274999999999999</v>
      </c>
      <c r="G826" s="141"/>
      <c r="H826" s="142"/>
      <c r="I826" s="141"/>
      <c r="J826" s="174"/>
      <c r="K826" s="175"/>
      <c r="L826" s="176"/>
      <c r="M826" s="176"/>
      <c r="N826" s="176"/>
      <c r="O826" s="170" t="s">
        <v>3818</v>
      </c>
      <c r="P826" s="177"/>
    </row>
    <row r="827" spans="1:16" outlineLevel="2">
      <c r="A827" s="104">
        <v>326</v>
      </c>
      <c r="B827" s="105" t="s">
        <v>8</v>
      </c>
      <c r="C827" s="106" t="s">
        <v>152</v>
      </c>
      <c r="D827" s="107" t="s">
        <v>793</v>
      </c>
      <c r="E827" s="105" t="s">
        <v>4</v>
      </c>
      <c r="F827" s="108">
        <v>1.2077099999999998</v>
      </c>
      <c r="G827" s="138">
        <v>0</v>
      </c>
      <c r="H827" s="139">
        <f>F827*(1+G827/100)</f>
        <v>1.2077099999999998</v>
      </c>
      <c r="I827" s="138"/>
      <c r="J827" s="170">
        <f>H827*I827</f>
        <v>0</v>
      </c>
      <c r="K827" s="171">
        <v>1.06277</v>
      </c>
      <c r="L827" s="172">
        <f>H827*K827</f>
        <v>1.2835179566999999</v>
      </c>
      <c r="M827" s="171"/>
      <c r="N827" s="172">
        <f>H827*M827</f>
        <v>0</v>
      </c>
      <c r="O827" s="170" t="s">
        <v>3818</v>
      </c>
    </row>
    <row r="828" spans="1:16" s="143" customFormat="1" ht="45" outlineLevel="3">
      <c r="A828" s="109"/>
      <c r="B828" s="110"/>
      <c r="C828" s="110"/>
      <c r="D828" s="111" t="s">
        <v>1413</v>
      </c>
      <c r="E828" s="110"/>
      <c r="F828" s="112">
        <v>1.2077099999999998</v>
      </c>
      <c r="G828" s="141"/>
      <c r="H828" s="142"/>
      <c r="I828" s="141"/>
      <c r="J828" s="174"/>
      <c r="K828" s="175"/>
      <c r="L828" s="176"/>
      <c r="M828" s="176"/>
      <c r="N828" s="176"/>
      <c r="O828" s="170" t="s">
        <v>3818</v>
      </c>
      <c r="P828" s="177"/>
    </row>
    <row r="829" spans="1:16" outlineLevel="2">
      <c r="A829" s="104">
        <v>327</v>
      </c>
      <c r="B829" s="105" t="s">
        <v>8</v>
      </c>
      <c r="C829" s="106" t="s">
        <v>154</v>
      </c>
      <c r="D829" s="107" t="s">
        <v>893</v>
      </c>
      <c r="E829" s="105" t="s">
        <v>10</v>
      </c>
      <c r="F829" s="108">
        <v>252.7</v>
      </c>
      <c r="G829" s="138">
        <v>0</v>
      </c>
      <c r="H829" s="139">
        <f>F829*(1+G829/100)</f>
        <v>252.7</v>
      </c>
      <c r="I829" s="138"/>
      <c r="J829" s="170">
        <f>H829*I829</f>
        <v>0</v>
      </c>
      <c r="K829" s="171">
        <v>0.11</v>
      </c>
      <c r="L829" s="172">
        <f>H829*K829</f>
        <v>27.797000000000001</v>
      </c>
      <c r="M829" s="171"/>
      <c r="N829" s="172">
        <f>H829*M829</f>
        <v>0</v>
      </c>
      <c r="O829" s="170" t="s">
        <v>3818</v>
      </c>
    </row>
    <row r="830" spans="1:16" s="143" customFormat="1" ht="33.75" outlineLevel="3">
      <c r="A830" s="109"/>
      <c r="B830" s="110"/>
      <c r="C830" s="110"/>
      <c r="D830" s="111" t="s">
        <v>951</v>
      </c>
      <c r="E830" s="110"/>
      <c r="F830" s="112">
        <v>252.7</v>
      </c>
      <c r="G830" s="141"/>
      <c r="H830" s="142"/>
      <c r="I830" s="141"/>
      <c r="J830" s="174"/>
      <c r="K830" s="175"/>
      <c r="L830" s="176"/>
      <c r="M830" s="176"/>
      <c r="N830" s="176"/>
      <c r="O830" s="170" t="s">
        <v>3818</v>
      </c>
      <c r="P830" s="177"/>
    </row>
    <row r="831" spans="1:16" outlineLevel="2">
      <c r="A831" s="104">
        <v>328</v>
      </c>
      <c r="B831" s="105" t="s">
        <v>8</v>
      </c>
      <c r="C831" s="106" t="s">
        <v>155</v>
      </c>
      <c r="D831" s="107" t="s">
        <v>925</v>
      </c>
      <c r="E831" s="105" t="s">
        <v>11</v>
      </c>
      <c r="F831" s="108">
        <v>24.85</v>
      </c>
      <c r="G831" s="138">
        <v>0</v>
      </c>
      <c r="H831" s="139">
        <f>F831*(1+G831/100)</f>
        <v>24.85</v>
      </c>
      <c r="I831" s="138"/>
      <c r="J831" s="170">
        <f>H831*I831</f>
        <v>0</v>
      </c>
      <c r="K831" s="171">
        <v>2.16</v>
      </c>
      <c r="L831" s="172">
        <f>H831*K831</f>
        <v>53.676000000000009</v>
      </c>
      <c r="M831" s="171"/>
      <c r="N831" s="172">
        <f>H831*M831</f>
        <v>0</v>
      </c>
      <c r="O831" s="170" t="s">
        <v>3818</v>
      </c>
    </row>
    <row r="832" spans="1:16" s="143" customFormat="1" ht="33.75" outlineLevel="3">
      <c r="A832" s="109"/>
      <c r="B832" s="110"/>
      <c r="C832" s="110"/>
      <c r="D832" s="111" t="s">
        <v>991</v>
      </c>
      <c r="E832" s="110"/>
      <c r="F832" s="112">
        <v>24.85</v>
      </c>
      <c r="G832" s="141"/>
      <c r="H832" s="142"/>
      <c r="I832" s="141"/>
      <c r="J832" s="174"/>
      <c r="K832" s="175"/>
      <c r="L832" s="176"/>
      <c r="M832" s="176"/>
      <c r="N832" s="176"/>
      <c r="O832" s="178" t="s">
        <v>2</v>
      </c>
      <c r="P832" s="177"/>
    </row>
    <row r="833" spans="1:16" s="146" customFormat="1" ht="12.75" customHeight="1" outlineLevel="2">
      <c r="A833" s="113"/>
      <c r="B833" s="114"/>
      <c r="C833" s="114"/>
      <c r="D833" s="115"/>
      <c r="E833" s="114"/>
      <c r="F833" s="116"/>
      <c r="G833" s="144"/>
      <c r="H833" s="145"/>
      <c r="I833" s="144"/>
      <c r="J833" s="179"/>
      <c r="K833" s="180"/>
      <c r="L833" s="181"/>
      <c r="M833" s="181"/>
      <c r="N833" s="181"/>
      <c r="O833" s="182" t="s">
        <v>2</v>
      </c>
      <c r="P833" s="183"/>
    </row>
    <row r="834" spans="1:16" s="137" customFormat="1" ht="16.5" customHeight="1" outlineLevel="1">
      <c r="A834" s="100"/>
      <c r="B834" s="101"/>
      <c r="C834" s="102"/>
      <c r="D834" s="102" t="s">
        <v>587</v>
      </c>
      <c r="E834" s="101"/>
      <c r="F834" s="103"/>
      <c r="G834" s="135"/>
      <c r="H834" s="136"/>
      <c r="I834" s="135"/>
      <c r="J834" s="165">
        <f>SUBTOTAL(9,J835:J839)</f>
        <v>0</v>
      </c>
      <c r="K834" s="166"/>
      <c r="L834" s="167">
        <f>SUBTOTAL(9,L835:L839)</f>
        <v>2.1633690000000003</v>
      </c>
      <c r="M834" s="168"/>
      <c r="N834" s="167">
        <f>SUBTOTAL(9,N835:N839)</f>
        <v>0</v>
      </c>
      <c r="O834" s="163" t="s">
        <v>2</v>
      </c>
      <c r="P834" s="169"/>
    </row>
    <row r="835" spans="1:16" outlineLevel="2">
      <c r="A835" s="104">
        <v>329</v>
      </c>
      <c r="B835" s="105" t="s">
        <v>8</v>
      </c>
      <c r="C835" s="106" t="s">
        <v>271</v>
      </c>
      <c r="D835" s="107" t="s">
        <v>868</v>
      </c>
      <c r="E835" s="105" t="s">
        <v>3</v>
      </c>
      <c r="F835" s="108">
        <v>26.7</v>
      </c>
      <c r="G835" s="138">
        <v>0</v>
      </c>
      <c r="H835" s="139">
        <f>F835*(1+G835/100)</f>
        <v>26.7</v>
      </c>
      <c r="I835" s="138"/>
      <c r="J835" s="170">
        <f>H835*I835</f>
        <v>0</v>
      </c>
      <c r="K835" s="171"/>
      <c r="L835" s="172">
        <f>H835*K835</f>
        <v>0</v>
      </c>
      <c r="M835" s="171"/>
      <c r="N835" s="172">
        <f>H835*M835</f>
        <v>0</v>
      </c>
      <c r="O835" s="170" t="s">
        <v>3818</v>
      </c>
    </row>
    <row r="836" spans="1:16" s="143" customFormat="1" outlineLevel="3">
      <c r="A836" s="109"/>
      <c r="B836" s="110"/>
      <c r="C836" s="110"/>
      <c r="D836" s="111" t="s">
        <v>572</v>
      </c>
      <c r="E836" s="110"/>
      <c r="F836" s="112">
        <v>26.7</v>
      </c>
      <c r="G836" s="141"/>
      <c r="H836" s="142"/>
      <c r="I836" s="141"/>
      <c r="J836" s="174"/>
      <c r="K836" s="175"/>
      <c r="L836" s="176"/>
      <c r="M836" s="176"/>
      <c r="N836" s="176"/>
      <c r="O836" s="170" t="s">
        <v>3818</v>
      </c>
      <c r="P836" s="177"/>
    </row>
    <row r="837" spans="1:16" ht="22.5" outlineLevel="2">
      <c r="A837" s="104">
        <v>330</v>
      </c>
      <c r="B837" s="105" t="s">
        <v>8</v>
      </c>
      <c r="C837" s="106" t="s">
        <v>272</v>
      </c>
      <c r="D837" s="107" t="s">
        <v>1266</v>
      </c>
      <c r="E837" s="105" t="s">
        <v>3</v>
      </c>
      <c r="F837" s="108">
        <v>25.1</v>
      </c>
      <c r="G837" s="138">
        <v>0</v>
      </c>
      <c r="H837" s="139">
        <f>F837*(1+G837/100)</f>
        <v>25.1</v>
      </c>
      <c r="I837" s="138"/>
      <c r="J837" s="170">
        <f>H837*I837</f>
        <v>0</v>
      </c>
      <c r="K837" s="171">
        <v>8.6190000000000003E-2</v>
      </c>
      <c r="L837" s="172">
        <f>H837*K837</f>
        <v>2.1633690000000003</v>
      </c>
      <c r="M837" s="171"/>
      <c r="N837" s="172">
        <f>H837*M837</f>
        <v>0</v>
      </c>
      <c r="O837" s="170" t="s">
        <v>3818</v>
      </c>
    </row>
    <row r="838" spans="1:16" s="143" customFormat="1" outlineLevel="3">
      <c r="A838" s="109"/>
      <c r="B838" s="110"/>
      <c r="C838" s="110"/>
      <c r="D838" s="111" t="s">
        <v>659</v>
      </c>
      <c r="E838" s="110"/>
      <c r="F838" s="112">
        <v>25.1</v>
      </c>
      <c r="G838" s="141"/>
      <c r="H838" s="142"/>
      <c r="I838" s="141"/>
      <c r="J838" s="174"/>
      <c r="K838" s="175"/>
      <c r="L838" s="176"/>
      <c r="M838" s="176"/>
      <c r="N838" s="176"/>
      <c r="O838" s="178" t="s">
        <v>2</v>
      </c>
      <c r="P838" s="177"/>
    </row>
    <row r="839" spans="1:16" s="146" customFormat="1" ht="12.75" customHeight="1" outlineLevel="2">
      <c r="A839" s="113"/>
      <c r="B839" s="114"/>
      <c r="C839" s="114"/>
      <c r="D839" s="115"/>
      <c r="E839" s="114"/>
      <c r="F839" s="116"/>
      <c r="G839" s="144"/>
      <c r="H839" s="145"/>
      <c r="I839" s="144"/>
      <c r="J839" s="179"/>
      <c r="K839" s="180"/>
      <c r="L839" s="181"/>
      <c r="M839" s="181"/>
      <c r="N839" s="181"/>
      <c r="O839" s="182" t="s">
        <v>2</v>
      </c>
      <c r="P839" s="183"/>
    </row>
    <row r="840" spans="1:16" s="137" customFormat="1" ht="16.5" customHeight="1" outlineLevel="1">
      <c r="A840" s="100"/>
      <c r="B840" s="101"/>
      <c r="C840" s="102"/>
      <c r="D840" s="102" t="s">
        <v>613</v>
      </c>
      <c r="E840" s="101"/>
      <c r="F840" s="103"/>
      <c r="G840" s="135"/>
      <c r="H840" s="136"/>
      <c r="I840" s="135"/>
      <c r="J840" s="165">
        <f>SUBTOTAL(9,J841:J855)</f>
        <v>0</v>
      </c>
      <c r="K840" s="166"/>
      <c r="L840" s="167">
        <f>SUBTOTAL(9,L841:L855)</f>
        <v>0</v>
      </c>
      <c r="M840" s="168"/>
      <c r="N840" s="167">
        <f>SUBTOTAL(9,N841:N855)</f>
        <v>183.93419999999998</v>
      </c>
      <c r="O840" s="163" t="s">
        <v>2</v>
      </c>
      <c r="P840" s="169"/>
    </row>
    <row r="841" spans="1:16" ht="33.75" outlineLevel="2">
      <c r="A841" s="104">
        <v>331</v>
      </c>
      <c r="B841" s="105" t="s">
        <v>8</v>
      </c>
      <c r="C841" s="106" t="s">
        <v>412</v>
      </c>
      <c r="D841" s="107" t="s">
        <v>1414</v>
      </c>
      <c r="E841" s="105" t="s">
        <v>10</v>
      </c>
      <c r="F841" s="108">
        <v>27.4</v>
      </c>
      <c r="G841" s="138">
        <v>0</v>
      </c>
      <c r="H841" s="139">
        <f>F841*(1+G841/100)</f>
        <v>27.4</v>
      </c>
      <c r="I841" s="138"/>
      <c r="J841" s="170">
        <f>H841*I841</f>
        <v>0</v>
      </c>
      <c r="K841" s="171"/>
      <c r="L841" s="172">
        <f>H841*K841</f>
        <v>0</v>
      </c>
      <c r="M841" s="171">
        <v>0.06</v>
      </c>
      <c r="N841" s="172">
        <f>H841*M841</f>
        <v>1.6439999999999999</v>
      </c>
      <c r="O841" s="184" t="s">
        <v>1651</v>
      </c>
    </row>
    <row r="842" spans="1:16" s="143" customFormat="1" outlineLevel="3">
      <c r="A842" s="109"/>
      <c r="B842" s="110"/>
      <c r="C842" s="110"/>
      <c r="D842" s="111" t="s">
        <v>611</v>
      </c>
      <c r="E842" s="110"/>
      <c r="F842" s="112">
        <v>27.4</v>
      </c>
      <c r="G842" s="141"/>
      <c r="H842" s="142"/>
      <c r="I842" s="141"/>
      <c r="J842" s="174"/>
      <c r="K842" s="175"/>
      <c r="L842" s="176"/>
      <c r="M842" s="176"/>
      <c r="N842" s="176"/>
      <c r="O842" s="178" t="s">
        <v>2</v>
      </c>
      <c r="P842" s="177"/>
    </row>
    <row r="843" spans="1:16" outlineLevel="2">
      <c r="A843" s="104">
        <v>332</v>
      </c>
      <c r="B843" s="105" t="s">
        <v>8</v>
      </c>
      <c r="C843" s="106" t="s">
        <v>288</v>
      </c>
      <c r="D843" s="107" t="s">
        <v>963</v>
      </c>
      <c r="E843" s="105" t="s">
        <v>11</v>
      </c>
      <c r="F843" s="108">
        <v>25.05</v>
      </c>
      <c r="G843" s="138">
        <v>0</v>
      </c>
      <c r="H843" s="139">
        <f>F843*(1+G843/100)</f>
        <v>25.05</v>
      </c>
      <c r="I843" s="138"/>
      <c r="J843" s="170">
        <f>H843*I843</f>
        <v>0</v>
      </c>
      <c r="K843" s="171"/>
      <c r="L843" s="172">
        <f>H843*K843</f>
        <v>0</v>
      </c>
      <c r="M843" s="171">
        <v>1.6</v>
      </c>
      <c r="N843" s="172">
        <f>H843*M843</f>
        <v>40.080000000000005</v>
      </c>
      <c r="O843" s="170" t="s">
        <v>3818</v>
      </c>
    </row>
    <row r="844" spans="1:16" s="143" customFormat="1" ht="56.25" outlineLevel="3">
      <c r="A844" s="109"/>
      <c r="B844" s="110"/>
      <c r="C844" s="110"/>
      <c r="D844" s="111" t="s">
        <v>1445</v>
      </c>
      <c r="E844" s="110"/>
      <c r="F844" s="112">
        <v>25.05</v>
      </c>
      <c r="G844" s="141"/>
      <c r="H844" s="142"/>
      <c r="I844" s="141"/>
      <c r="J844" s="174"/>
      <c r="K844" s="175"/>
      <c r="L844" s="176"/>
      <c r="M844" s="176"/>
      <c r="N844" s="176"/>
      <c r="O844" s="170" t="s">
        <v>3818</v>
      </c>
      <c r="P844" s="177"/>
    </row>
    <row r="845" spans="1:16" ht="22.5" outlineLevel="2">
      <c r="A845" s="104">
        <v>333</v>
      </c>
      <c r="B845" s="105" t="s">
        <v>8</v>
      </c>
      <c r="C845" s="106" t="s">
        <v>289</v>
      </c>
      <c r="D845" s="107" t="s">
        <v>1232</v>
      </c>
      <c r="E845" s="105" t="s">
        <v>11</v>
      </c>
      <c r="F845" s="108">
        <v>25.05</v>
      </c>
      <c r="G845" s="138">
        <v>0</v>
      </c>
      <c r="H845" s="139">
        <f>F845*(1+G845/100)</f>
        <v>25.05</v>
      </c>
      <c r="I845" s="138"/>
      <c r="J845" s="170">
        <f>H845*I845</f>
        <v>0</v>
      </c>
      <c r="K845" s="171"/>
      <c r="L845" s="172">
        <f>H845*K845</f>
        <v>0</v>
      </c>
      <c r="M845" s="171">
        <v>2.2000000000000002</v>
      </c>
      <c r="N845" s="172">
        <f>H845*M845</f>
        <v>55.110000000000007</v>
      </c>
      <c r="O845" s="170" t="s">
        <v>3818</v>
      </c>
    </row>
    <row r="846" spans="1:16" s="143" customFormat="1" ht="56.25" outlineLevel="3">
      <c r="A846" s="109"/>
      <c r="B846" s="110"/>
      <c r="C846" s="110"/>
      <c r="D846" s="111" t="s">
        <v>1445</v>
      </c>
      <c r="E846" s="110"/>
      <c r="F846" s="112">
        <v>25.05</v>
      </c>
      <c r="G846" s="141"/>
      <c r="H846" s="142"/>
      <c r="I846" s="141"/>
      <c r="J846" s="174"/>
      <c r="K846" s="175"/>
      <c r="L846" s="176"/>
      <c r="M846" s="176"/>
      <c r="N846" s="176"/>
      <c r="O846" s="170" t="s">
        <v>3818</v>
      </c>
      <c r="P846" s="177"/>
    </row>
    <row r="847" spans="1:16" outlineLevel="2">
      <c r="A847" s="104">
        <v>334</v>
      </c>
      <c r="B847" s="105" t="s">
        <v>8</v>
      </c>
      <c r="C847" s="106" t="s">
        <v>292</v>
      </c>
      <c r="D847" s="107" t="s">
        <v>858</v>
      </c>
      <c r="E847" s="105" t="s">
        <v>11</v>
      </c>
      <c r="F847" s="108">
        <v>50.1</v>
      </c>
      <c r="G847" s="138">
        <v>0</v>
      </c>
      <c r="H847" s="139">
        <f>F847*(1+G847/100)</f>
        <v>50.1</v>
      </c>
      <c r="I847" s="138"/>
      <c r="J847" s="170">
        <f>H847*I847</f>
        <v>0</v>
      </c>
      <c r="K847" s="171"/>
      <c r="L847" s="172">
        <f>H847*K847</f>
        <v>0</v>
      </c>
      <c r="M847" s="171">
        <v>1.4</v>
      </c>
      <c r="N847" s="172">
        <f>H847*M847</f>
        <v>70.14</v>
      </c>
      <c r="O847" s="170" t="s">
        <v>3818</v>
      </c>
    </row>
    <row r="848" spans="1:16" s="143" customFormat="1" ht="56.25" outlineLevel="3">
      <c r="A848" s="109"/>
      <c r="B848" s="110"/>
      <c r="C848" s="110"/>
      <c r="D848" s="111" t="s">
        <v>1446</v>
      </c>
      <c r="E848" s="110"/>
      <c r="F848" s="112">
        <v>50.1</v>
      </c>
      <c r="G848" s="141"/>
      <c r="H848" s="142"/>
      <c r="I848" s="141"/>
      <c r="J848" s="174"/>
      <c r="K848" s="175"/>
      <c r="L848" s="176"/>
      <c r="M848" s="176"/>
      <c r="N848" s="176"/>
      <c r="O848" s="170" t="s">
        <v>3818</v>
      </c>
      <c r="P848" s="177"/>
    </row>
    <row r="849" spans="1:16" ht="22.5" outlineLevel="2">
      <c r="A849" s="104">
        <v>335</v>
      </c>
      <c r="B849" s="105" t="s">
        <v>8</v>
      </c>
      <c r="C849" s="106" t="s">
        <v>307</v>
      </c>
      <c r="D849" s="107" t="s">
        <v>1225</v>
      </c>
      <c r="E849" s="105" t="s">
        <v>10</v>
      </c>
      <c r="F849" s="108">
        <v>597.08999999999992</v>
      </c>
      <c r="G849" s="138">
        <v>0</v>
      </c>
      <c r="H849" s="139">
        <f>F849*(1+G849/100)</f>
        <v>597.08999999999992</v>
      </c>
      <c r="I849" s="138"/>
      <c r="J849" s="170">
        <f>H849*I849</f>
        <v>0</v>
      </c>
      <c r="K849" s="171"/>
      <c r="L849" s="172">
        <f>H849*K849</f>
        <v>0</v>
      </c>
      <c r="M849" s="171">
        <v>0.02</v>
      </c>
      <c r="N849" s="172">
        <f>H849*M849</f>
        <v>11.941799999999999</v>
      </c>
      <c r="O849" s="170" t="s">
        <v>3818</v>
      </c>
    </row>
    <row r="850" spans="1:16" s="143" customFormat="1" ht="67.5" outlineLevel="3">
      <c r="A850" s="109"/>
      <c r="B850" s="110"/>
      <c r="C850" s="110"/>
      <c r="D850" s="111" t="s">
        <v>1453</v>
      </c>
      <c r="E850" s="110"/>
      <c r="F850" s="112">
        <v>597.08999999999992</v>
      </c>
      <c r="G850" s="141"/>
      <c r="H850" s="142"/>
      <c r="I850" s="141"/>
      <c r="J850" s="174"/>
      <c r="K850" s="175"/>
      <c r="L850" s="176"/>
      <c r="M850" s="176"/>
      <c r="N850" s="176"/>
      <c r="O850" s="170" t="s">
        <v>3818</v>
      </c>
      <c r="P850" s="177"/>
    </row>
    <row r="851" spans="1:16" outlineLevel="2">
      <c r="A851" s="104">
        <v>336</v>
      </c>
      <c r="B851" s="105" t="s">
        <v>8</v>
      </c>
      <c r="C851" s="106" t="s">
        <v>310</v>
      </c>
      <c r="D851" s="107" t="s">
        <v>1106</v>
      </c>
      <c r="E851" s="105" t="s">
        <v>10</v>
      </c>
      <c r="F851" s="108">
        <v>30.6</v>
      </c>
      <c r="G851" s="138">
        <v>0</v>
      </c>
      <c r="H851" s="139">
        <f>F851*(1+G851/100)</f>
        <v>30.6</v>
      </c>
      <c r="I851" s="138"/>
      <c r="J851" s="170">
        <f>H851*I851</f>
        <v>0</v>
      </c>
      <c r="K851" s="171"/>
      <c r="L851" s="172">
        <f>H851*K851</f>
        <v>0</v>
      </c>
      <c r="M851" s="171">
        <v>8.8999999999999996E-2</v>
      </c>
      <c r="N851" s="172">
        <f>H851*M851</f>
        <v>2.7233999999999998</v>
      </c>
      <c r="O851" s="170" t="s">
        <v>3818</v>
      </c>
    </row>
    <row r="852" spans="1:16" s="143" customFormat="1" ht="22.5" outlineLevel="3">
      <c r="A852" s="109"/>
      <c r="B852" s="110"/>
      <c r="C852" s="110"/>
      <c r="D852" s="111" t="s">
        <v>724</v>
      </c>
      <c r="E852" s="110"/>
      <c r="F852" s="112">
        <v>30.6</v>
      </c>
      <c r="G852" s="141"/>
      <c r="H852" s="142"/>
      <c r="I852" s="141"/>
      <c r="J852" s="174"/>
      <c r="K852" s="175"/>
      <c r="L852" s="176"/>
      <c r="M852" s="176"/>
      <c r="N852" s="176"/>
      <c r="O852" s="170" t="s">
        <v>3818</v>
      </c>
      <c r="P852" s="177"/>
    </row>
    <row r="853" spans="1:16" outlineLevel="2">
      <c r="A853" s="104">
        <v>337</v>
      </c>
      <c r="B853" s="105" t="s">
        <v>8</v>
      </c>
      <c r="C853" s="106" t="s">
        <v>308</v>
      </c>
      <c r="D853" s="107" t="s">
        <v>1108</v>
      </c>
      <c r="E853" s="105" t="s">
        <v>10</v>
      </c>
      <c r="F853" s="108">
        <v>45.9</v>
      </c>
      <c r="G853" s="138">
        <v>0</v>
      </c>
      <c r="H853" s="139">
        <f>F853*(1+G853/100)</f>
        <v>45.9</v>
      </c>
      <c r="I853" s="138"/>
      <c r="J853" s="170">
        <f>H853*I853</f>
        <v>0</v>
      </c>
      <c r="K853" s="171"/>
      <c r="L853" s="172">
        <f>H853*K853</f>
        <v>0</v>
      </c>
      <c r="M853" s="171">
        <v>0.05</v>
      </c>
      <c r="N853" s="172">
        <f>H853*M853</f>
        <v>2.2949999999999999</v>
      </c>
      <c r="O853" s="170" t="s">
        <v>3818</v>
      </c>
    </row>
    <row r="854" spans="1:16" s="143" customFormat="1" ht="33.75" outlineLevel="3">
      <c r="A854" s="109"/>
      <c r="B854" s="110"/>
      <c r="C854" s="110"/>
      <c r="D854" s="111" t="s">
        <v>1348</v>
      </c>
      <c r="E854" s="110"/>
      <c r="F854" s="112">
        <v>45.9</v>
      </c>
      <c r="G854" s="141"/>
      <c r="H854" s="142"/>
      <c r="I854" s="141"/>
      <c r="J854" s="174"/>
      <c r="K854" s="175"/>
      <c r="L854" s="176"/>
      <c r="M854" s="176"/>
      <c r="N854" s="176"/>
      <c r="O854" s="178" t="s">
        <v>2</v>
      </c>
      <c r="P854" s="177"/>
    </row>
    <row r="855" spans="1:16" s="146" customFormat="1" ht="12.75" customHeight="1" outlineLevel="2">
      <c r="A855" s="113"/>
      <c r="B855" s="114"/>
      <c r="C855" s="114"/>
      <c r="D855" s="115"/>
      <c r="E855" s="114"/>
      <c r="F855" s="116"/>
      <c r="G855" s="144"/>
      <c r="H855" s="145"/>
      <c r="I855" s="144"/>
      <c r="J855" s="179"/>
      <c r="K855" s="180"/>
      <c r="L855" s="181"/>
      <c r="M855" s="181"/>
      <c r="N855" s="181"/>
      <c r="O855" s="182" t="s">
        <v>2</v>
      </c>
      <c r="P855" s="183"/>
    </row>
    <row r="856" spans="1:16" s="137" customFormat="1" ht="16.5" customHeight="1" outlineLevel="1">
      <c r="A856" s="100"/>
      <c r="B856" s="101"/>
      <c r="C856" s="102"/>
      <c r="D856" s="102" t="s">
        <v>649</v>
      </c>
      <c r="E856" s="101"/>
      <c r="F856" s="103"/>
      <c r="G856" s="135"/>
      <c r="H856" s="136"/>
      <c r="I856" s="135"/>
      <c r="J856" s="165">
        <f>SUBTOTAL(9,J857:J870)</f>
        <v>0</v>
      </c>
      <c r="K856" s="166"/>
      <c r="L856" s="167"/>
      <c r="M856" s="168"/>
      <c r="N856" s="167">
        <f>SUBTOTAL(9,N857:N870)</f>
        <v>0</v>
      </c>
      <c r="O856" s="163" t="s">
        <v>2</v>
      </c>
      <c r="P856" s="169"/>
    </row>
    <row r="857" spans="1:16" ht="22.5" outlineLevel="2">
      <c r="A857" s="104">
        <v>338</v>
      </c>
      <c r="B857" s="105" t="s">
        <v>8</v>
      </c>
      <c r="C857" s="106" t="s">
        <v>312</v>
      </c>
      <c r="D857" s="107" t="s">
        <v>1268</v>
      </c>
      <c r="E857" s="105" t="s">
        <v>4</v>
      </c>
      <c r="F857" s="108">
        <v>192.86645800000002</v>
      </c>
      <c r="G857" s="138">
        <v>0</v>
      </c>
      <c r="H857" s="139">
        <f>F857*(1+G857/100)</f>
        <v>192.86645800000002</v>
      </c>
      <c r="I857" s="138"/>
      <c r="J857" s="170">
        <f>H857*I857</f>
        <v>0</v>
      </c>
      <c r="K857" s="171"/>
      <c r="L857" s="172"/>
      <c r="M857" s="171"/>
      <c r="N857" s="172">
        <f>H857*M857</f>
        <v>0</v>
      </c>
      <c r="O857" s="170" t="s">
        <v>3818</v>
      </c>
    </row>
    <row r="858" spans="1:16" ht="22.5" outlineLevel="2">
      <c r="A858" s="104">
        <v>339</v>
      </c>
      <c r="B858" s="105" t="s">
        <v>8</v>
      </c>
      <c r="C858" s="106" t="s">
        <v>314</v>
      </c>
      <c r="D858" s="107" t="s">
        <v>1147</v>
      </c>
      <c r="E858" s="105" t="s">
        <v>4</v>
      </c>
      <c r="F858" s="108">
        <v>192.86645800000002</v>
      </c>
      <c r="G858" s="138">
        <v>0</v>
      </c>
      <c r="H858" s="139">
        <f>F858*(1+G858/100)</f>
        <v>192.86645800000002</v>
      </c>
      <c r="I858" s="138"/>
      <c r="J858" s="170">
        <f>H858*I858</f>
        <v>0</v>
      </c>
      <c r="K858" s="171"/>
      <c r="L858" s="172"/>
      <c r="M858" s="171"/>
      <c r="N858" s="172">
        <f>H858*M858</f>
        <v>0</v>
      </c>
      <c r="O858" s="170" t="s">
        <v>3818</v>
      </c>
    </row>
    <row r="859" spans="1:16" outlineLevel="2">
      <c r="A859" s="104">
        <v>340</v>
      </c>
      <c r="B859" s="105" t="s">
        <v>8</v>
      </c>
      <c r="C859" s="106" t="s">
        <v>315</v>
      </c>
      <c r="D859" s="107" t="s">
        <v>1118</v>
      </c>
      <c r="E859" s="105" t="s">
        <v>4</v>
      </c>
      <c r="F859" s="108">
        <v>578.59800000000007</v>
      </c>
      <c r="G859" s="138">
        <v>0</v>
      </c>
      <c r="H859" s="139">
        <f>F859*(1+G859/100)</f>
        <v>578.59800000000007</v>
      </c>
      <c r="I859" s="138"/>
      <c r="J859" s="170">
        <f>H859*I859</f>
        <v>0</v>
      </c>
      <c r="K859" s="171"/>
      <c r="L859" s="172"/>
      <c r="M859" s="171"/>
      <c r="N859" s="172">
        <f>H859*M859</f>
        <v>0</v>
      </c>
      <c r="O859" s="170" t="s">
        <v>3818</v>
      </c>
    </row>
    <row r="860" spans="1:16" s="143" customFormat="1" ht="22.5" outlineLevel="3">
      <c r="A860" s="109"/>
      <c r="B860" s="110"/>
      <c r="C860" s="110"/>
      <c r="D860" s="111" t="s">
        <v>1090</v>
      </c>
      <c r="E860" s="110"/>
      <c r="F860" s="112">
        <v>578.59800000000007</v>
      </c>
      <c r="G860" s="141"/>
      <c r="H860" s="142"/>
      <c r="I860" s="141"/>
      <c r="J860" s="174"/>
      <c r="K860" s="175"/>
      <c r="L860" s="176"/>
      <c r="M860" s="176"/>
      <c r="N860" s="176"/>
      <c r="O860" s="170" t="s">
        <v>3818</v>
      </c>
      <c r="P860" s="177"/>
    </row>
    <row r="861" spans="1:16" ht="22.5" outlineLevel="2">
      <c r="A861" s="104">
        <v>341</v>
      </c>
      <c r="B861" s="105" t="s">
        <v>8</v>
      </c>
      <c r="C861" s="106" t="s">
        <v>316</v>
      </c>
      <c r="D861" s="107" t="s">
        <v>1262</v>
      </c>
      <c r="E861" s="105" t="s">
        <v>4</v>
      </c>
      <c r="F861" s="108">
        <v>55.11</v>
      </c>
      <c r="G861" s="138">
        <v>0</v>
      </c>
      <c r="H861" s="139">
        <f>F861*(1+G861/100)</f>
        <v>55.11</v>
      </c>
      <c r="I861" s="138"/>
      <c r="J861" s="170">
        <f>H861*I861</f>
        <v>0</v>
      </c>
      <c r="K861" s="171"/>
      <c r="L861" s="172"/>
      <c r="M861" s="171"/>
      <c r="N861" s="172">
        <f>H861*M861</f>
        <v>0</v>
      </c>
      <c r="O861" s="170" t="s">
        <v>3818</v>
      </c>
    </row>
    <row r="862" spans="1:16" s="143" customFormat="1" outlineLevel="3">
      <c r="A862" s="109"/>
      <c r="B862" s="110"/>
      <c r="C862" s="110"/>
      <c r="D862" s="111" t="s">
        <v>565</v>
      </c>
      <c r="E862" s="110"/>
      <c r="F862" s="112">
        <v>55.11</v>
      </c>
      <c r="G862" s="141"/>
      <c r="H862" s="142"/>
      <c r="I862" s="141"/>
      <c r="J862" s="174"/>
      <c r="K862" s="175"/>
      <c r="L862" s="176"/>
      <c r="M862" s="176"/>
      <c r="N862" s="176"/>
      <c r="O862" s="170" t="s">
        <v>3818</v>
      </c>
      <c r="P862" s="177"/>
    </row>
    <row r="863" spans="1:16" ht="22.5" outlineLevel="2">
      <c r="A863" s="104">
        <v>342</v>
      </c>
      <c r="B863" s="105" t="s">
        <v>8</v>
      </c>
      <c r="C863" s="106" t="s">
        <v>319</v>
      </c>
      <c r="D863" s="107" t="s">
        <v>1247</v>
      </c>
      <c r="E863" s="105" t="s">
        <v>4</v>
      </c>
      <c r="F863" s="108">
        <v>60.166000000000025</v>
      </c>
      <c r="G863" s="138">
        <v>0</v>
      </c>
      <c r="H863" s="139">
        <f>F863*(1+G863/100)</f>
        <v>60.166000000000025</v>
      </c>
      <c r="I863" s="138"/>
      <c r="J863" s="170">
        <f>H863*I863</f>
        <v>0</v>
      </c>
      <c r="K863" s="171"/>
      <c r="L863" s="172"/>
      <c r="M863" s="171"/>
      <c r="N863" s="172">
        <f>H863*M863</f>
        <v>0</v>
      </c>
      <c r="O863" s="170" t="s">
        <v>3818</v>
      </c>
    </row>
    <row r="864" spans="1:16" s="143" customFormat="1" outlineLevel="3">
      <c r="A864" s="109"/>
      <c r="B864" s="110"/>
      <c r="C864" s="110"/>
      <c r="D864" s="111" t="s">
        <v>827</v>
      </c>
      <c r="E864" s="110"/>
      <c r="F864" s="112">
        <v>60.166000000000025</v>
      </c>
      <c r="G864" s="141"/>
      <c r="H864" s="142"/>
      <c r="I864" s="141"/>
      <c r="J864" s="174"/>
      <c r="K864" s="175"/>
      <c r="L864" s="176"/>
      <c r="M864" s="176"/>
      <c r="N864" s="176"/>
      <c r="O864" s="170" t="s">
        <v>3818</v>
      </c>
      <c r="P864" s="177"/>
    </row>
    <row r="865" spans="1:16" ht="22.5" outlineLevel="2">
      <c r="A865" s="104">
        <v>343</v>
      </c>
      <c r="B865" s="105" t="s">
        <v>8</v>
      </c>
      <c r="C865" s="106" t="s">
        <v>320</v>
      </c>
      <c r="D865" s="107" t="s">
        <v>1261</v>
      </c>
      <c r="E865" s="105" t="s">
        <v>4</v>
      </c>
      <c r="F865" s="108">
        <v>2.27</v>
      </c>
      <c r="G865" s="138">
        <v>0</v>
      </c>
      <c r="H865" s="139">
        <f>F865*(1+G865/100)</f>
        <v>2.27</v>
      </c>
      <c r="I865" s="138"/>
      <c r="J865" s="170">
        <f>H865*I865</f>
        <v>0</v>
      </c>
      <c r="K865" s="171"/>
      <c r="L865" s="172"/>
      <c r="M865" s="171"/>
      <c r="N865" s="172">
        <f>H865*M865</f>
        <v>0</v>
      </c>
      <c r="O865" s="170" t="s">
        <v>3818</v>
      </c>
    </row>
    <row r="866" spans="1:16" s="143" customFormat="1" outlineLevel="3">
      <c r="A866" s="109"/>
      <c r="B866" s="110"/>
      <c r="C866" s="110"/>
      <c r="D866" s="111" t="s">
        <v>608</v>
      </c>
      <c r="E866" s="110"/>
      <c r="F866" s="112">
        <v>2.27</v>
      </c>
      <c r="G866" s="141"/>
      <c r="H866" s="142"/>
      <c r="I866" s="141"/>
      <c r="J866" s="174"/>
      <c r="K866" s="175"/>
      <c r="L866" s="176"/>
      <c r="M866" s="176"/>
      <c r="N866" s="176"/>
      <c r="O866" s="170" t="s">
        <v>3818</v>
      </c>
      <c r="P866" s="177"/>
    </row>
    <row r="867" spans="1:16" ht="22.5" outlineLevel="2">
      <c r="A867" s="104">
        <v>344</v>
      </c>
      <c r="B867" s="105" t="s">
        <v>8</v>
      </c>
      <c r="C867" s="106" t="s">
        <v>321</v>
      </c>
      <c r="D867" s="107" t="s">
        <v>1178</v>
      </c>
      <c r="E867" s="105" t="s">
        <v>4</v>
      </c>
      <c r="F867" s="108">
        <v>75.319999999999993</v>
      </c>
      <c r="G867" s="138">
        <v>0</v>
      </c>
      <c r="H867" s="139">
        <f>F867*(1+G867/100)</f>
        <v>75.319999999999993</v>
      </c>
      <c r="I867" s="138"/>
      <c r="J867" s="170">
        <f>H867*I867</f>
        <v>0</v>
      </c>
      <c r="K867" s="171"/>
      <c r="L867" s="172"/>
      <c r="M867" s="171"/>
      <c r="N867" s="172">
        <f>H867*M867</f>
        <v>0</v>
      </c>
      <c r="O867" s="170" t="s">
        <v>3818</v>
      </c>
    </row>
    <row r="868" spans="1:16" s="143" customFormat="1" ht="22.5" outlineLevel="3">
      <c r="A868" s="109"/>
      <c r="B868" s="110"/>
      <c r="C868" s="110"/>
      <c r="D868" s="111" t="s">
        <v>774</v>
      </c>
      <c r="E868" s="110"/>
      <c r="F868" s="112">
        <v>75.319999999999993</v>
      </c>
      <c r="G868" s="141"/>
      <c r="H868" s="142"/>
      <c r="I868" s="141"/>
      <c r="J868" s="174"/>
      <c r="K868" s="175"/>
      <c r="L868" s="176"/>
      <c r="M868" s="176"/>
      <c r="N868" s="176"/>
      <c r="O868" s="170" t="s">
        <v>3818</v>
      </c>
      <c r="P868" s="177"/>
    </row>
    <row r="869" spans="1:16" outlineLevel="2">
      <c r="A869" s="104">
        <v>345</v>
      </c>
      <c r="B869" s="105" t="s">
        <v>8</v>
      </c>
      <c r="C869" s="106" t="s">
        <v>322</v>
      </c>
      <c r="D869" s="107" t="s">
        <v>786</v>
      </c>
      <c r="E869" s="105" t="s">
        <v>4</v>
      </c>
      <c r="F869" s="108">
        <v>201.18808905669997</v>
      </c>
      <c r="G869" s="138">
        <v>0</v>
      </c>
      <c r="H869" s="139">
        <f>F869*(1+G869/100)</f>
        <v>201.18808905669997</v>
      </c>
      <c r="I869" s="138"/>
      <c r="J869" s="170">
        <f>H869*I869</f>
        <v>0</v>
      </c>
      <c r="K869" s="171"/>
      <c r="L869" s="172"/>
      <c r="M869" s="171"/>
      <c r="N869" s="172">
        <f>H869*M869</f>
        <v>0</v>
      </c>
      <c r="O869" s="170" t="s">
        <v>3818</v>
      </c>
    </row>
    <row r="870" spans="1:16" s="146" customFormat="1" ht="12.75" customHeight="1" outlineLevel="2">
      <c r="A870" s="113"/>
      <c r="B870" s="114"/>
      <c r="C870" s="114"/>
      <c r="D870" s="115"/>
      <c r="E870" s="114"/>
      <c r="F870" s="116"/>
      <c r="G870" s="144"/>
      <c r="H870" s="145"/>
      <c r="I870" s="144"/>
      <c r="J870" s="179"/>
      <c r="K870" s="180"/>
      <c r="L870" s="181"/>
      <c r="M870" s="181"/>
      <c r="N870" s="181"/>
      <c r="O870" s="182" t="s">
        <v>2</v>
      </c>
      <c r="P870" s="183"/>
    </row>
    <row r="871" spans="1:16" s="137" customFormat="1" ht="16.5" customHeight="1" outlineLevel="1">
      <c r="A871" s="100"/>
      <c r="B871" s="101"/>
      <c r="C871" s="102"/>
      <c r="D871" s="102" t="s">
        <v>663</v>
      </c>
      <c r="E871" s="101"/>
      <c r="F871" s="103"/>
      <c r="G871" s="135"/>
      <c r="H871" s="136"/>
      <c r="I871" s="135"/>
      <c r="J871" s="165">
        <f>SUBTOTAL(9,J872:J886)</f>
        <v>0</v>
      </c>
      <c r="K871" s="166"/>
      <c r="L871" s="167"/>
      <c r="M871" s="168"/>
      <c r="N871" s="167">
        <f>SUBTOTAL(9,N872:N886)</f>
        <v>0</v>
      </c>
      <c r="O871" s="163" t="s">
        <v>2</v>
      </c>
      <c r="P871" s="169"/>
    </row>
    <row r="872" spans="1:16" outlineLevel="2">
      <c r="A872" s="104">
        <v>346</v>
      </c>
      <c r="B872" s="105" t="s">
        <v>8</v>
      </c>
      <c r="C872" s="106" t="s">
        <v>156</v>
      </c>
      <c r="D872" s="107" t="s">
        <v>794</v>
      </c>
      <c r="E872" s="105" t="s">
        <v>10</v>
      </c>
      <c r="F872" s="108">
        <v>252.7</v>
      </c>
      <c r="G872" s="138">
        <v>0</v>
      </c>
      <c r="H872" s="139">
        <f>F872*(1+G872/100)</f>
        <v>252.7</v>
      </c>
      <c r="I872" s="138"/>
      <c r="J872" s="170">
        <f>H872*I872</f>
        <v>0</v>
      </c>
      <c r="K872" s="171"/>
      <c r="L872" s="172"/>
      <c r="M872" s="171"/>
      <c r="N872" s="172">
        <f>H872*M872</f>
        <v>0</v>
      </c>
      <c r="O872" s="170"/>
    </row>
    <row r="873" spans="1:16" s="143" customFormat="1" ht="33.75" outlineLevel="3">
      <c r="A873" s="109"/>
      <c r="B873" s="110"/>
      <c r="C873" s="110"/>
      <c r="D873" s="111" t="s">
        <v>951</v>
      </c>
      <c r="E873" s="110"/>
      <c r="F873" s="112">
        <v>252.7</v>
      </c>
      <c r="G873" s="141"/>
      <c r="H873" s="142"/>
      <c r="I873" s="141"/>
      <c r="J873" s="174"/>
      <c r="K873" s="175"/>
      <c r="L873" s="176"/>
      <c r="M873" s="176"/>
      <c r="N873" s="176"/>
      <c r="O873" s="178" t="s">
        <v>2</v>
      </c>
      <c r="P873" s="177"/>
    </row>
    <row r="874" spans="1:16" outlineLevel="2">
      <c r="A874" s="104">
        <v>347</v>
      </c>
      <c r="B874" s="105" t="s">
        <v>1</v>
      </c>
      <c r="C874" s="106" t="s">
        <v>39</v>
      </c>
      <c r="D874" s="107" t="s">
        <v>672</v>
      </c>
      <c r="E874" s="105" t="s">
        <v>4</v>
      </c>
      <c r="F874" s="108">
        <v>5.0540000000000009E-2</v>
      </c>
      <c r="G874" s="138">
        <v>0</v>
      </c>
      <c r="H874" s="139">
        <f>F874*(1+G874/100)</f>
        <v>5.0540000000000009E-2</v>
      </c>
      <c r="I874" s="138"/>
      <c r="J874" s="170">
        <f>H874*I874</f>
        <v>0</v>
      </c>
      <c r="K874" s="171">
        <v>1</v>
      </c>
      <c r="L874" s="172"/>
      <c r="M874" s="171"/>
      <c r="N874" s="172">
        <f>H874*M874</f>
        <v>0</v>
      </c>
      <c r="O874" s="170" t="s">
        <v>3818</v>
      </c>
    </row>
    <row r="875" spans="1:16" s="143" customFormat="1" ht="33.75" outlineLevel="3">
      <c r="A875" s="109"/>
      <c r="B875" s="110"/>
      <c r="C875" s="110"/>
      <c r="D875" s="111" t="s">
        <v>982</v>
      </c>
      <c r="E875" s="110"/>
      <c r="F875" s="112">
        <v>5.0540000000000009E-2</v>
      </c>
      <c r="G875" s="141"/>
      <c r="H875" s="142"/>
      <c r="I875" s="141"/>
      <c r="J875" s="174"/>
      <c r="K875" s="175"/>
      <c r="L875" s="176"/>
      <c r="M875" s="176"/>
      <c r="N875" s="176"/>
      <c r="O875" s="170" t="s">
        <v>3818</v>
      </c>
      <c r="P875" s="177"/>
    </row>
    <row r="876" spans="1:16" outlineLevel="2">
      <c r="A876" s="104">
        <v>348</v>
      </c>
      <c r="B876" s="105" t="s">
        <v>8</v>
      </c>
      <c r="C876" s="106" t="s">
        <v>160</v>
      </c>
      <c r="D876" s="107" t="s">
        <v>1085</v>
      </c>
      <c r="E876" s="105" t="s">
        <v>10</v>
      </c>
      <c r="F876" s="108">
        <v>252.7</v>
      </c>
      <c r="G876" s="138">
        <v>0</v>
      </c>
      <c r="H876" s="139">
        <f>F876*(1+G876/100)</f>
        <v>252.7</v>
      </c>
      <c r="I876" s="138"/>
      <c r="J876" s="170">
        <f>H876*I876</f>
        <v>0</v>
      </c>
      <c r="K876" s="171">
        <v>4.0000000000000002E-4</v>
      </c>
      <c r="L876" s="172"/>
      <c r="M876" s="171"/>
      <c r="N876" s="172">
        <f>H876*M876</f>
        <v>0</v>
      </c>
      <c r="O876" s="170" t="s">
        <v>3818</v>
      </c>
    </row>
    <row r="877" spans="1:16" s="143" customFormat="1" ht="33.75" outlineLevel="3">
      <c r="A877" s="109"/>
      <c r="B877" s="110"/>
      <c r="C877" s="110"/>
      <c r="D877" s="111" t="s">
        <v>951</v>
      </c>
      <c r="E877" s="110"/>
      <c r="F877" s="112">
        <v>252.7</v>
      </c>
      <c r="G877" s="141"/>
      <c r="H877" s="142"/>
      <c r="I877" s="141"/>
      <c r="J877" s="174"/>
      <c r="K877" s="175"/>
      <c r="L877" s="176"/>
      <c r="M877" s="176"/>
      <c r="N877" s="176"/>
      <c r="O877" s="170" t="s">
        <v>3818</v>
      </c>
      <c r="P877" s="177"/>
    </row>
    <row r="878" spans="1:16" ht="22.5" outlineLevel="2">
      <c r="A878" s="104">
        <v>349</v>
      </c>
      <c r="B878" s="105" t="s">
        <v>1</v>
      </c>
      <c r="C878" s="106" t="s">
        <v>57</v>
      </c>
      <c r="D878" s="107" t="s">
        <v>1370</v>
      </c>
      <c r="E878" s="105" t="s">
        <v>10</v>
      </c>
      <c r="F878" s="108">
        <v>290.60500000000002</v>
      </c>
      <c r="G878" s="138">
        <v>0</v>
      </c>
      <c r="H878" s="139">
        <f>F878*(1+G878/100)</f>
        <v>290.60500000000002</v>
      </c>
      <c r="I878" s="138"/>
      <c r="J878" s="170">
        <f>H878*I878</f>
        <v>0</v>
      </c>
      <c r="K878" s="171">
        <v>3.8800000000000002E-3</v>
      </c>
      <c r="L878" s="172"/>
      <c r="M878" s="171"/>
      <c r="N878" s="172">
        <f>H878*M878</f>
        <v>0</v>
      </c>
      <c r="O878" s="170" t="s">
        <v>3818</v>
      </c>
    </row>
    <row r="879" spans="1:16" s="143" customFormat="1" ht="33.75" outlineLevel="3">
      <c r="A879" s="109"/>
      <c r="B879" s="110"/>
      <c r="C879" s="110"/>
      <c r="D879" s="111" t="s">
        <v>975</v>
      </c>
      <c r="E879" s="110"/>
      <c r="F879" s="112">
        <v>290.60500000000002</v>
      </c>
      <c r="G879" s="141"/>
      <c r="H879" s="142"/>
      <c r="I879" s="141"/>
      <c r="J879" s="174"/>
      <c r="K879" s="175"/>
      <c r="L879" s="176"/>
      <c r="M879" s="176"/>
      <c r="N879" s="176"/>
      <c r="O879" s="170" t="s">
        <v>3818</v>
      </c>
      <c r="P879" s="177"/>
    </row>
    <row r="880" spans="1:16" outlineLevel="2">
      <c r="A880" s="104">
        <v>350</v>
      </c>
      <c r="B880" s="105" t="s">
        <v>8</v>
      </c>
      <c r="C880" s="106" t="s">
        <v>162</v>
      </c>
      <c r="D880" s="107" t="s">
        <v>806</v>
      </c>
      <c r="E880" s="105" t="s">
        <v>10</v>
      </c>
      <c r="F880" s="108">
        <v>19.920000000000002</v>
      </c>
      <c r="G880" s="138">
        <v>0</v>
      </c>
      <c r="H880" s="139">
        <f>F880*(1+G880/100)</f>
        <v>19.920000000000002</v>
      </c>
      <c r="I880" s="138"/>
      <c r="J880" s="170">
        <f>H880*I880</f>
        <v>0</v>
      </c>
      <c r="K880" s="171">
        <v>7.9000000000000001E-4</v>
      </c>
      <c r="L880" s="172"/>
      <c r="M880" s="171"/>
      <c r="N880" s="172">
        <f>H880*M880</f>
        <v>0</v>
      </c>
      <c r="O880" s="170" t="s">
        <v>3818</v>
      </c>
    </row>
    <row r="881" spans="1:16" s="143" customFormat="1" outlineLevel="3">
      <c r="A881" s="109"/>
      <c r="B881" s="110"/>
      <c r="C881" s="110"/>
      <c r="D881" s="111" t="s">
        <v>534</v>
      </c>
      <c r="E881" s="110"/>
      <c r="F881" s="112">
        <v>19.920000000000002</v>
      </c>
      <c r="G881" s="141"/>
      <c r="H881" s="142"/>
      <c r="I881" s="141"/>
      <c r="J881" s="174"/>
      <c r="K881" s="175"/>
      <c r="L881" s="176"/>
      <c r="M881" s="176"/>
      <c r="N881" s="176"/>
      <c r="O881" s="170" t="s">
        <v>3818</v>
      </c>
      <c r="P881" s="177"/>
    </row>
    <row r="882" spans="1:16" outlineLevel="2">
      <c r="A882" s="104">
        <v>351</v>
      </c>
      <c r="B882" s="105" t="s">
        <v>8</v>
      </c>
      <c r="C882" s="106" t="s">
        <v>163</v>
      </c>
      <c r="D882" s="107" t="s">
        <v>1105</v>
      </c>
      <c r="E882" s="105" t="s">
        <v>3</v>
      </c>
      <c r="F882" s="108">
        <v>24.9</v>
      </c>
      <c r="G882" s="138">
        <v>0</v>
      </c>
      <c r="H882" s="139">
        <f>F882*(1+G882/100)</f>
        <v>24.9</v>
      </c>
      <c r="I882" s="138"/>
      <c r="J882" s="170">
        <f>H882*I882</f>
        <v>0</v>
      </c>
      <c r="K882" s="171">
        <v>2.5999999999999998E-4</v>
      </c>
      <c r="L882" s="172"/>
      <c r="M882" s="171"/>
      <c r="N882" s="172">
        <f>H882*M882</f>
        <v>0</v>
      </c>
      <c r="O882" s="170" t="s">
        <v>3818</v>
      </c>
    </row>
    <row r="883" spans="1:16" s="143" customFormat="1" outlineLevel="3">
      <c r="A883" s="109"/>
      <c r="B883" s="110"/>
      <c r="C883" s="110"/>
      <c r="D883" s="111" t="s">
        <v>518</v>
      </c>
      <c r="E883" s="110"/>
      <c r="F883" s="112">
        <v>24.9</v>
      </c>
      <c r="G883" s="141"/>
      <c r="H883" s="142"/>
      <c r="I883" s="141"/>
      <c r="J883" s="174"/>
      <c r="K883" s="175"/>
      <c r="L883" s="176"/>
      <c r="M883" s="176"/>
      <c r="N883" s="176"/>
      <c r="O883" s="178" t="s">
        <v>2</v>
      </c>
      <c r="P883" s="177"/>
    </row>
    <row r="884" spans="1:16" ht="33.75" outlineLevel="2">
      <c r="A884" s="104">
        <v>352</v>
      </c>
      <c r="B884" s="105" t="s">
        <v>8</v>
      </c>
      <c r="C884" s="106" t="s">
        <v>399</v>
      </c>
      <c r="D884" s="107" t="s">
        <v>1420</v>
      </c>
      <c r="E884" s="105" t="s">
        <v>22</v>
      </c>
      <c r="F884" s="108">
        <v>1</v>
      </c>
      <c r="G884" s="138"/>
      <c r="H884" s="139">
        <f>F884*(1+G884/100)</f>
        <v>1</v>
      </c>
      <c r="I884" s="138"/>
      <c r="J884" s="170">
        <f>H884*I884</f>
        <v>0</v>
      </c>
      <c r="K884" s="171"/>
      <c r="L884" s="172"/>
      <c r="M884" s="171"/>
      <c r="N884" s="172">
        <f>H884*M884</f>
        <v>0</v>
      </c>
      <c r="O884" s="184" t="s">
        <v>1651</v>
      </c>
    </row>
    <row r="885" spans="1:16" ht="22.5" outlineLevel="2">
      <c r="A885" s="104">
        <v>353</v>
      </c>
      <c r="B885" s="105" t="s">
        <v>8</v>
      </c>
      <c r="C885" s="106" t="s">
        <v>326</v>
      </c>
      <c r="D885" s="107" t="s">
        <v>1211</v>
      </c>
      <c r="E885" s="105" t="s">
        <v>0</v>
      </c>
      <c r="F885" s="108">
        <v>3.05</v>
      </c>
      <c r="G885" s="138">
        <v>0</v>
      </c>
      <c r="H885" s="139">
        <f>F885*(1+G885/100)</f>
        <v>3.05</v>
      </c>
      <c r="I885" s="138">
        <f>SUM(J872:J884)/100</f>
        <v>0</v>
      </c>
      <c r="J885" s="170">
        <f>H885*I885</f>
        <v>0</v>
      </c>
      <c r="K885" s="171"/>
      <c r="L885" s="172"/>
      <c r="M885" s="171"/>
      <c r="N885" s="172">
        <f>H885*M885</f>
        <v>0</v>
      </c>
      <c r="O885" s="170" t="s">
        <v>3818</v>
      </c>
    </row>
    <row r="886" spans="1:16" s="146" customFormat="1" ht="12.75" customHeight="1" outlineLevel="2">
      <c r="A886" s="113"/>
      <c r="B886" s="114"/>
      <c r="C886" s="114"/>
      <c r="D886" s="115"/>
      <c r="E886" s="114"/>
      <c r="F886" s="116"/>
      <c r="G886" s="144"/>
      <c r="H886" s="145"/>
      <c r="I886" s="144"/>
      <c r="J886" s="179"/>
      <c r="K886" s="180"/>
      <c r="L886" s="181"/>
      <c r="M886" s="181"/>
      <c r="N886" s="181"/>
      <c r="O886" s="182" t="s">
        <v>2</v>
      </c>
      <c r="P886" s="183"/>
    </row>
    <row r="887" spans="1:16" s="137" customFormat="1" ht="16.5" customHeight="1" outlineLevel="1">
      <c r="A887" s="100"/>
      <c r="B887" s="101"/>
      <c r="C887" s="102"/>
      <c r="D887" s="102" t="s">
        <v>531</v>
      </c>
      <c r="E887" s="101"/>
      <c r="F887" s="103"/>
      <c r="G887" s="135"/>
      <c r="H887" s="136"/>
      <c r="I887" s="135"/>
      <c r="J887" s="165">
        <f>SUBTOTAL(9,J888:J893)</f>
        <v>0</v>
      </c>
      <c r="K887" s="166"/>
      <c r="L887" s="167"/>
      <c r="M887" s="168"/>
      <c r="N887" s="167">
        <f>SUBTOTAL(9,N888:N893)</f>
        <v>0</v>
      </c>
      <c r="O887" s="163" t="s">
        <v>2</v>
      </c>
      <c r="P887" s="169"/>
    </row>
    <row r="888" spans="1:16" ht="22.5" outlineLevel="2">
      <c r="A888" s="104">
        <v>354</v>
      </c>
      <c r="B888" s="105" t="s">
        <v>8</v>
      </c>
      <c r="C888" s="106" t="s">
        <v>169</v>
      </c>
      <c r="D888" s="107" t="s">
        <v>1222</v>
      </c>
      <c r="E888" s="105" t="s">
        <v>10</v>
      </c>
      <c r="F888" s="108">
        <v>252.7</v>
      </c>
      <c r="G888" s="138">
        <v>0</v>
      </c>
      <c r="H888" s="139">
        <f>F888*(1+G888/100)</f>
        <v>252.7</v>
      </c>
      <c r="I888" s="138"/>
      <c r="J888" s="170">
        <f>H888*I888</f>
        <v>0</v>
      </c>
      <c r="K888" s="171"/>
      <c r="L888" s="172"/>
      <c r="M888" s="171"/>
      <c r="N888" s="172">
        <f>H888*M888</f>
        <v>0</v>
      </c>
      <c r="O888" s="170" t="s">
        <v>3818</v>
      </c>
    </row>
    <row r="889" spans="1:16" s="143" customFormat="1" ht="33.75" outlineLevel="3">
      <c r="A889" s="109"/>
      <c r="B889" s="110"/>
      <c r="C889" s="110"/>
      <c r="D889" s="111" t="s">
        <v>1011</v>
      </c>
      <c r="E889" s="110"/>
      <c r="F889" s="112">
        <v>252.7</v>
      </c>
      <c r="G889" s="141"/>
      <c r="H889" s="142"/>
      <c r="I889" s="141"/>
      <c r="J889" s="174"/>
      <c r="K889" s="175"/>
      <c r="L889" s="176"/>
      <c r="M889" s="176"/>
      <c r="N889" s="176"/>
      <c r="O889" s="170" t="s">
        <v>3818</v>
      </c>
      <c r="P889" s="177"/>
    </row>
    <row r="890" spans="1:16" ht="22.5" outlineLevel="2">
      <c r="A890" s="104">
        <v>355</v>
      </c>
      <c r="B890" s="105" t="s">
        <v>1</v>
      </c>
      <c r="C890" s="106" t="s">
        <v>44</v>
      </c>
      <c r="D890" s="107" t="s">
        <v>1196</v>
      </c>
      <c r="E890" s="105" t="s">
        <v>10</v>
      </c>
      <c r="F890" s="108">
        <v>257.75400000000002</v>
      </c>
      <c r="G890" s="138">
        <v>0</v>
      </c>
      <c r="H890" s="139">
        <f>F890*(1+G890/100)</f>
        <v>257.75400000000002</v>
      </c>
      <c r="I890" s="138"/>
      <c r="J890" s="170">
        <f>H890*I890</f>
        <v>0</v>
      </c>
      <c r="K890" s="171">
        <v>3.0000000000000001E-3</v>
      </c>
      <c r="L890" s="172"/>
      <c r="M890" s="171"/>
      <c r="N890" s="172">
        <f>H890*M890</f>
        <v>0</v>
      </c>
      <c r="O890" s="170" t="s">
        <v>3818</v>
      </c>
    </row>
    <row r="891" spans="1:16" s="143" customFormat="1" ht="33.75" outlineLevel="3">
      <c r="A891" s="109"/>
      <c r="B891" s="110"/>
      <c r="C891" s="110"/>
      <c r="D891" s="111" t="s">
        <v>1046</v>
      </c>
      <c r="E891" s="110"/>
      <c r="F891" s="112">
        <v>257.75400000000002</v>
      </c>
      <c r="G891" s="141"/>
      <c r="H891" s="142"/>
      <c r="I891" s="141"/>
      <c r="J891" s="174"/>
      <c r="K891" s="175"/>
      <c r="L891" s="176"/>
      <c r="M891" s="176"/>
      <c r="N891" s="176"/>
      <c r="O891" s="170" t="s">
        <v>3818</v>
      </c>
      <c r="P891" s="177"/>
    </row>
    <row r="892" spans="1:16" outlineLevel="2">
      <c r="A892" s="104">
        <v>356</v>
      </c>
      <c r="B892" s="105" t="s">
        <v>8</v>
      </c>
      <c r="C892" s="106" t="s">
        <v>329</v>
      </c>
      <c r="D892" s="107" t="s">
        <v>1006</v>
      </c>
      <c r="E892" s="105" t="s">
        <v>0</v>
      </c>
      <c r="F892" s="108">
        <v>1.77</v>
      </c>
      <c r="G892" s="138">
        <v>0</v>
      </c>
      <c r="H892" s="139">
        <f>F892*(1+G892/100)</f>
        <v>1.77</v>
      </c>
      <c r="I892" s="138">
        <f>SUM(J888:J890)/100</f>
        <v>0</v>
      </c>
      <c r="J892" s="170">
        <f>H892*I892</f>
        <v>0</v>
      </c>
      <c r="K892" s="171"/>
      <c r="L892" s="172"/>
      <c r="M892" s="171"/>
      <c r="N892" s="172">
        <f>H892*M892</f>
        <v>0</v>
      </c>
      <c r="O892" s="170" t="s">
        <v>3818</v>
      </c>
    </row>
    <row r="893" spans="1:16" s="146" customFormat="1" ht="12.75" customHeight="1" outlineLevel="2">
      <c r="A893" s="113"/>
      <c r="B893" s="114"/>
      <c r="C893" s="114"/>
      <c r="D893" s="115"/>
      <c r="E893" s="114"/>
      <c r="F893" s="116"/>
      <c r="G893" s="144"/>
      <c r="H893" s="145"/>
      <c r="I893" s="144"/>
      <c r="J893" s="179"/>
      <c r="K893" s="180"/>
      <c r="L893" s="181"/>
      <c r="M893" s="181"/>
      <c r="N893" s="181"/>
      <c r="O893" s="182" t="s">
        <v>2</v>
      </c>
      <c r="P893" s="183"/>
    </row>
    <row r="894" spans="1:16" s="137" customFormat="1" ht="16.5" customHeight="1" outlineLevel="1">
      <c r="A894" s="100"/>
      <c r="B894" s="101"/>
      <c r="C894" s="102"/>
      <c r="D894" s="102" t="s">
        <v>641</v>
      </c>
      <c r="E894" s="101"/>
      <c r="F894" s="103"/>
      <c r="G894" s="135"/>
      <c r="H894" s="136"/>
      <c r="I894" s="135"/>
      <c r="J894" s="165">
        <f>SUBTOTAL(9,J895:J900)</f>
        <v>0</v>
      </c>
      <c r="K894" s="166"/>
      <c r="L894" s="167"/>
      <c r="M894" s="168"/>
      <c r="N894" s="167">
        <f>SUBTOTAL(9,N895:N900)</f>
        <v>0.88278999999999996</v>
      </c>
      <c r="O894" s="163" t="s">
        <v>2</v>
      </c>
      <c r="P894" s="169"/>
    </row>
    <row r="895" spans="1:16" outlineLevel="2">
      <c r="A895" s="104">
        <v>357</v>
      </c>
      <c r="B895" s="105" t="s">
        <v>8</v>
      </c>
      <c r="C895" s="106" t="s">
        <v>245</v>
      </c>
      <c r="D895" s="107" t="s">
        <v>915</v>
      </c>
      <c r="E895" s="105" t="s">
        <v>10</v>
      </c>
      <c r="F895" s="108">
        <v>18.3</v>
      </c>
      <c r="G895" s="138">
        <v>0</v>
      </c>
      <c r="H895" s="139">
        <f>F895*(1+G895/100)</f>
        <v>18.3</v>
      </c>
      <c r="I895" s="138"/>
      <c r="J895" s="170">
        <f>H895*I895</f>
        <v>0</v>
      </c>
      <c r="K895" s="171"/>
      <c r="L895" s="172"/>
      <c r="M895" s="171">
        <v>2.5000000000000001E-2</v>
      </c>
      <c r="N895" s="172">
        <f>H895*M895</f>
        <v>0.45750000000000002</v>
      </c>
      <c r="O895" s="170" t="s">
        <v>3818</v>
      </c>
    </row>
    <row r="896" spans="1:16" s="143" customFormat="1" outlineLevel="3">
      <c r="A896" s="109"/>
      <c r="B896" s="110"/>
      <c r="C896" s="110"/>
      <c r="D896" s="111" t="s">
        <v>607</v>
      </c>
      <c r="E896" s="110"/>
      <c r="F896" s="112">
        <v>18.3</v>
      </c>
      <c r="G896" s="141"/>
      <c r="H896" s="142"/>
      <c r="I896" s="141"/>
      <c r="J896" s="174"/>
      <c r="K896" s="175"/>
      <c r="L896" s="176"/>
      <c r="M896" s="176"/>
      <c r="N896" s="176"/>
      <c r="O896" s="170" t="s">
        <v>3818</v>
      </c>
      <c r="P896" s="177"/>
    </row>
    <row r="897" spans="1:16" outlineLevel="2">
      <c r="A897" s="104">
        <v>358</v>
      </c>
      <c r="B897" s="105" t="s">
        <v>8</v>
      </c>
      <c r="C897" s="106" t="s">
        <v>428</v>
      </c>
      <c r="D897" s="107" t="s">
        <v>1114</v>
      </c>
      <c r="E897" s="105" t="s">
        <v>10</v>
      </c>
      <c r="F897" s="108">
        <v>59.9</v>
      </c>
      <c r="G897" s="138">
        <v>0</v>
      </c>
      <c r="H897" s="139">
        <f>F897*(1+G897/100)</f>
        <v>59.9</v>
      </c>
      <c r="I897" s="138"/>
      <c r="J897" s="170">
        <f>H897*I897</f>
        <v>0</v>
      </c>
      <c r="K897" s="171"/>
      <c r="L897" s="172"/>
      <c r="M897" s="171">
        <v>7.1000000000000004E-3</v>
      </c>
      <c r="N897" s="172">
        <f>H897*M897</f>
        <v>0.42529</v>
      </c>
      <c r="O897" s="170" t="s">
        <v>3818</v>
      </c>
    </row>
    <row r="898" spans="1:16" s="143" customFormat="1" outlineLevel="3">
      <c r="A898" s="109"/>
      <c r="B898" s="110"/>
      <c r="C898" s="110"/>
      <c r="D898" s="111" t="s">
        <v>611</v>
      </c>
      <c r="E898" s="110"/>
      <c r="F898" s="112">
        <v>27.4</v>
      </c>
      <c r="G898" s="141"/>
      <c r="H898" s="142"/>
      <c r="I898" s="141"/>
      <c r="J898" s="174"/>
      <c r="K898" s="175"/>
      <c r="L898" s="176"/>
      <c r="M898" s="176"/>
      <c r="N898" s="176"/>
      <c r="O898" s="178" t="s">
        <v>2</v>
      </c>
      <c r="P898" s="177"/>
    </row>
    <row r="899" spans="1:16" s="143" customFormat="1" outlineLevel="3">
      <c r="A899" s="109"/>
      <c r="B899" s="110"/>
      <c r="C899" s="110"/>
      <c r="D899" s="111" t="s">
        <v>750</v>
      </c>
      <c r="E899" s="110"/>
      <c r="F899" s="112">
        <v>32.5</v>
      </c>
      <c r="G899" s="141"/>
      <c r="H899" s="142"/>
      <c r="I899" s="141"/>
      <c r="J899" s="174"/>
      <c r="K899" s="175"/>
      <c r="L899" s="176"/>
      <c r="M899" s="176"/>
      <c r="N899" s="176"/>
      <c r="O899" s="178" t="s">
        <v>2</v>
      </c>
      <c r="P899" s="177"/>
    </row>
    <row r="900" spans="1:16" s="146" customFormat="1" ht="12.75" customHeight="1" outlineLevel="2">
      <c r="A900" s="113"/>
      <c r="B900" s="114"/>
      <c r="C900" s="114"/>
      <c r="D900" s="115"/>
      <c r="E900" s="114"/>
      <c r="F900" s="116"/>
      <c r="G900" s="144"/>
      <c r="H900" s="145"/>
      <c r="I900" s="144"/>
      <c r="J900" s="179"/>
      <c r="K900" s="180"/>
      <c r="L900" s="181"/>
      <c r="M900" s="181"/>
      <c r="N900" s="181"/>
      <c r="O900" s="182" t="s">
        <v>2</v>
      </c>
      <c r="P900" s="183"/>
    </row>
    <row r="901" spans="1:16" s="137" customFormat="1" ht="16.5" customHeight="1" outlineLevel="1">
      <c r="A901" s="100"/>
      <c r="B901" s="101"/>
      <c r="C901" s="102"/>
      <c r="D901" s="102" t="s">
        <v>546</v>
      </c>
      <c r="E901" s="101"/>
      <c r="F901" s="103"/>
      <c r="G901" s="135"/>
      <c r="H901" s="136"/>
      <c r="I901" s="135"/>
      <c r="J901" s="165">
        <f>SUBTOTAL(9,J902:J905)</f>
        <v>0</v>
      </c>
      <c r="K901" s="166"/>
      <c r="L901" s="167"/>
      <c r="M901" s="168"/>
      <c r="N901" s="167">
        <f>SUBTOTAL(9,N902:N905)</f>
        <v>0.58924999999999994</v>
      </c>
      <c r="O901" s="163" t="s">
        <v>2</v>
      </c>
      <c r="P901" s="169"/>
    </row>
    <row r="902" spans="1:16" outlineLevel="2">
      <c r="A902" s="104">
        <v>359</v>
      </c>
      <c r="B902" s="105" t="s">
        <v>8</v>
      </c>
      <c r="C902" s="106" t="s">
        <v>429</v>
      </c>
      <c r="D902" s="107" t="s">
        <v>1103</v>
      </c>
      <c r="E902" s="105" t="s">
        <v>10</v>
      </c>
      <c r="F902" s="108">
        <v>235.7</v>
      </c>
      <c r="G902" s="138">
        <v>0</v>
      </c>
      <c r="H902" s="139">
        <f>F902*(1+G902/100)</f>
        <v>235.7</v>
      </c>
      <c r="I902" s="138"/>
      <c r="J902" s="170">
        <f>H902*I902</f>
        <v>0</v>
      </c>
      <c r="K902" s="171"/>
      <c r="L902" s="172">
        <f>H902*K902</f>
        <v>0</v>
      </c>
      <c r="M902" s="171">
        <v>2.5000000000000001E-3</v>
      </c>
      <c r="N902" s="172">
        <f>H902*M902</f>
        <v>0.58924999999999994</v>
      </c>
      <c r="O902" s="170" t="s">
        <v>3818</v>
      </c>
    </row>
    <row r="903" spans="1:16" s="143" customFormat="1" outlineLevel="3">
      <c r="A903" s="109"/>
      <c r="B903" s="110"/>
      <c r="C903" s="110"/>
      <c r="D903" s="111" t="s">
        <v>610</v>
      </c>
      <c r="E903" s="110"/>
      <c r="F903" s="112">
        <v>45.1</v>
      </c>
      <c r="G903" s="141"/>
      <c r="H903" s="142"/>
      <c r="I903" s="141"/>
      <c r="J903" s="174"/>
      <c r="K903" s="175"/>
      <c r="L903" s="176"/>
      <c r="M903" s="176"/>
      <c r="N903" s="176"/>
      <c r="O903" s="178" t="s">
        <v>2</v>
      </c>
      <c r="P903" s="177"/>
    </row>
    <row r="904" spans="1:16" s="143" customFormat="1" ht="22.5" outlineLevel="3">
      <c r="A904" s="109"/>
      <c r="B904" s="110"/>
      <c r="C904" s="110"/>
      <c r="D904" s="111" t="s">
        <v>809</v>
      </c>
      <c r="E904" s="110"/>
      <c r="F904" s="112">
        <v>190.6</v>
      </c>
      <c r="G904" s="141"/>
      <c r="H904" s="142"/>
      <c r="I904" s="141"/>
      <c r="J904" s="174"/>
      <c r="K904" s="175"/>
      <c r="L904" s="176"/>
      <c r="M904" s="176"/>
      <c r="N904" s="176"/>
      <c r="O904" s="178" t="s">
        <v>2</v>
      </c>
      <c r="P904" s="177"/>
    </row>
    <row r="905" spans="1:16" s="146" customFormat="1" ht="12.75" customHeight="1" outlineLevel="2">
      <c r="A905" s="113"/>
      <c r="B905" s="114"/>
      <c r="C905" s="114"/>
      <c r="D905" s="115"/>
      <c r="E905" s="114"/>
      <c r="F905" s="116"/>
      <c r="G905" s="144"/>
      <c r="H905" s="145"/>
      <c r="I905" s="144"/>
      <c r="J905" s="179"/>
      <c r="K905" s="180"/>
      <c r="L905" s="181"/>
      <c r="M905" s="181"/>
      <c r="N905" s="181"/>
      <c r="O905" s="182" t="s">
        <v>2</v>
      </c>
      <c r="P905" s="183"/>
    </row>
    <row r="906" spans="1:16" s="146" customFormat="1" ht="12.75" customHeight="1" outlineLevel="1">
      <c r="A906" s="113"/>
      <c r="B906" s="114"/>
      <c r="C906" s="114"/>
      <c r="D906" s="115"/>
      <c r="E906" s="114"/>
      <c r="F906" s="116"/>
      <c r="G906" s="144"/>
      <c r="H906" s="145"/>
      <c r="I906" s="144"/>
      <c r="J906" s="179"/>
      <c r="K906" s="180"/>
      <c r="L906" s="181"/>
      <c r="M906" s="181"/>
      <c r="N906" s="181"/>
      <c r="O906" s="182" t="s">
        <v>2</v>
      </c>
      <c r="P906" s="183"/>
    </row>
    <row r="907" spans="1:16" s="134" customFormat="1" ht="18.75" customHeight="1">
      <c r="A907" s="96"/>
      <c r="B907" s="97"/>
      <c r="C907" s="98"/>
      <c r="D907" s="98" t="s">
        <v>1460</v>
      </c>
      <c r="E907" s="97"/>
      <c r="F907" s="99"/>
      <c r="G907" s="132"/>
      <c r="H907" s="133"/>
      <c r="I907" s="132"/>
      <c r="J907" s="160">
        <f>SUBTOTAL(9,J908:J1358)</f>
        <v>0</v>
      </c>
      <c r="K907" s="161"/>
      <c r="L907" s="162">
        <f>SUBTOTAL(9,L908:L1358)</f>
        <v>34.88305440909501</v>
      </c>
      <c r="M907" s="162"/>
      <c r="N907" s="186">
        <f>SUBTOTAL(9,N908:N1358)</f>
        <v>173.94392524243594</v>
      </c>
      <c r="O907" s="163" t="s">
        <v>2</v>
      </c>
      <c r="P907" s="164"/>
    </row>
    <row r="908" spans="1:16" s="137" customFormat="1" ht="16.5" customHeight="1" outlineLevel="1">
      <c r="A908" s="100"/>
      <c r="B908" s="101"/>
      <c r="C908" s="102"/>
      <c r="D908" s="102" t="s">
        <v>543</v>
      </c>
      <c r="E908" s="101"/>
      <c r="F908" s="103"/>
      <c r="G908" s="135"/>
      <c r="H908" s="136"/>
      <c r="I908" s="135"/>
      <c r="J908" s="165">
        <f>SUBTOTAL(9,J909:J914)</f>
        <v>0</v>
      </c>
      <c r="K908" s="166"/>
      <c r="L908" s="167">
        <f>SUBTOTAL(9,L909:L914)</f>
        <v>6.7696387499999995</v>
      </c>
      <c r="M908" s="168"/>
      <c r="N908" s="167">
        <f>SUBTOTAL(9,N909:N914)</f>
        <v>0</v>
      </c>
      <c r="O908" s="163" t="s">
        <v>2</v>
      </c>
      <c r="P908" s="169"/>
    </row>
    <row r="909" spans="1:16" outlineLevel="2">
      <c r="A909" s="104">
        <v>360</v>
      </c>
      <c r="B909" s="105" t="s">
        <v>8</v>
      </c>
      <c r="C909" s="106" t="s">
        <v>107</v>
      </c>
      <c r="D909" s="107" t="s">
        <v>1117</v>
      </c>
      <c r="E909" s="105" t="s">
        <v>10</v>
      </c>
      <c r="F909" s="108">
        <v>60.935000000000002</v>
      </c>
      <c r="G909" s="138">
        <v>0</v>
      </c>
      <c r="H909" s="139">
        <f>F909*(1+G909/100)</f>
        <v>60.935000000000002</v>
      </c>
      <c r="I909" s="138"/>
      <c r="J909" s="170">
        <f>H909*I909</f>
        <v>0</v>
      </c>
      <c r="K909" s="171">
        <v>0.10324999999999999</v>
      </c>
      <c r="L909" s="172">
        <f>H909*K909</f>
        <v>6.29153875</v>
      </c>
      <c r="M909" s="171"/>
      <c r="N909" s="172">
        <f>H909*M909</f>
        <v>0</v>
      </c>
      <c r="O909" s="170" t="s">
        <v>3818</v>
      </c>
    </row>
    <row r="910" spans="1:16" s="143" customFormat="1" ht="33.75" outlineLevel="3">
      <c r="A910" s="109"/>
      <c r="B910" s="110"/>
      <c r="C910" s="110"/>
      <c r="D910" s="111" t="s">
        <v>821</v>
      </c>
      <c r="E910" s="110"/>
      <c r="F910" s="112">
        <v>60.935000000000002</v>
      </c>
      <c r="G910" s="141"/>
      <c r="H910" s="142"/>
      <c r="I910" s="141"/>
      <c r="J910" s="174"/>
      <c r="K910" s="175"/>
      <c r="L910" s="176"/>
      <c r="M910" s="176"/>
      <c r="N910" s="176"/>
      <c r="O910" s="170" t="s">
        <v>3818</v>
      </c>
      <c r="P910" s="177"/>
    </row>
    <row r="911" spans="1:16" ht="22.5" outlineLevel="2">
      <c r="A911" s="104">
        <v>361</v>
      </c>
      <c r="B911" s="105" t="s">
        <v>8</v>
      </c>
      <c r="C911" s="106" t="s">
        <v>108</v>
      </c>
      <c r="D911" s="107" t="s">
        <v>1205</v>
      </c>
      <c r="E911" s="105" t="s">
        <v>10</v>
      </c>
      <c r="F911" s="108">
        <v>2</v>
      </c>
      <c r="G911" s="138">
        <v>0</v>
      </c>
      <c r="H911" s="139">
        <f>F911*(1+G911/100)</f>
        <v>2</v>
      </c>
      <c r="I911" s="138"/>
      <c r="J911" s="170">
        <f>H911*I911</f>
        <v>0</v>
      </c>
      <c r="K911" s="171">
        <v>6.4049999999999996E-2</v>
      </c>
      <c r="L911" s="172">
        <f>H911*K911</f>
        <v>0.12809999999999999</v>
      </c>
      <c r="M911" s="171"/>
      <c r="N911" s="172">
        <f>H911*M911</f>
        <v>0</v>
      </c>
      <c r="O911" s="170" t="s">
        <v>3818</v>
      </c>
    </row>
    <row r="912" spans="1:16" s="143" customFormat="1" outlineLevel="3">
      <c r="A912" s="109"/>
      <c r="B912" s="110"/>
      <c r="C912" s="110"/>
      <c r="D912" s="111" t="s">
        <v>801</v>
      </c>
      <c r="E912" s="110"/>
      <c r="F912" s="112">
        <v>2</v>
      </c>
      <c r="G912" s="141"/>
      <c r="H912" s="142"/>
      <c r="I912" s="141"/>
      <c r="J912" s="174"/>
      <c r="K912" s="175"/>
      <c r="L912" s="176"/>
      <c r="M912" s="176"/>
      <c r="N912" s="176"/>
      <c r="O912" s="178" t="s">
        <v>2</v>
      </c>
      <c r="P912" s="177"/>
    </row>
    <row r="913" spans="1:16" ht="22.5" outlineLevel="2">
      <c r="A913" s="104">
        <v>362</v>
      </c>
      <c r="B913" s="105" t="s">
        <v>8</v>
      </c>
      <c r="C913" s="106" t="s">
        <v>379</v>
      </c>
      <c r="D913" s="107" t="s">
        <v>1324</v>
      </c>
      <c r="E913" s="105" t="s">
        <v>17</v>
      </c>
      <c r="F913" s="108">
        <v>1</v>
      </c>
      <c r="G913" s="138">
        <v>0</v>
      </c>
      <c r="H913" s="139">
        <f>F913*(1+G913/100)</f>
        <v>1</v>
      </c>
      <c r="I913" s="138"/>
      <c r="J913" s="170">
        <f>H913*I913</f>
        <v>0</v>
      </c>
      <c r="K913" s="171">
        <v>0.35</v>
      </c>
      <c r="L913" s="172">
        <f>H913*K913</f>
        <v>0.35</v>
      </c>
      <c r="M913" s="171"/>
      <c r="N913" s="172">
        <f>H913*M913</f>
        <v>0</v>
      </c>
      <c r="O913" s="184" t="s">
        <v>1651</v>
      </c>
    </row>
    <row r="914" spans="1:16" s="146" customFormat="1" ht="12.75" customHeight="1" outlineLevel="2">
      <c r="A914" s="113"/>
      <c r="B914" s="114"/>
      <c r="C914" s="114"/>
      <c r="D914" s="115"/>
      <c r="E914" s="114"/>
      <c r="F914" s="116"/>
      <c r="G914" s="144"/>
      <c r="H914" s="145"/>
      <c r="I914" s="144"/>
      <c r="J914" s="179"/>
      <c r="K914" s="180"/>
      <c r="L914" s="181"/>
      <c r="M914" s="181"/>
      <c r="N914" s="181"/>
      <c r="O914" s="182" t="s">
        <v>2</v>
      </c>
      <c r="P914" s="183"/>
    </row>
    <row r="915" spans="1:16" s="137" customFormat="1" ht="16.5" customHeight="1" outlineLevel="1">
      <c r="A915" s="100"/>
      <c r="B915" s="101"/>
      <c r="C915" s="102"/>
      <c r="D915" s="102" t="s">
        <v>555</v>
      </c>
      <c r="E915" s="101"/>
      <c r="F915" s="103"/>
      <c r="G915" s="135"/>
      <c r="H915" s="136"/>
      <c r="I915" s="135"/>
      <c r="J915" s="165">
        <f>SUBTOTAL(9,J916:J933)</f>
        <v>0</v>
      </c>
      <c r="K915" s="166"/>
      <c r="L915" s="167">
        <f>SUBTOTAL(9,L916:L933)</f>
        <v>23.418780059094995</v>
      </c>
      <c r="M915" s="168"/>
      <c r="N915" s="167">
        <f>SUBTOTAL(9,N916:N933)</f>
        <v>0</v>
      </c>
      <c r="O915" s="163" t="s">
        <v>2</v>
      </c>
      <c r="P915" s="169"/>
    </row>
    <row r="916" spans="1:16" outlineLevel="2">
      <c r="A916" s="104">
        <v>363</v>
      </c>
      <c r="B916" s="105" t="s">
        <v>8</v>
      </c>
      <c r="C916" s="106" t="s">
        <v>109</v>
      </c>
      <c r="D916" s="107" t="s">
        <v>1134</v>
      </c>
      <c r="E916" s="105" t="s">
        <v>4</v>
      </c>
      <c r="F916" s="108">
        <v>1.0086595</v>
      </c>
      <c r="G916" s="138">
        <v>0</v>
      </c>
      <c r="H916" s="139">
        <f>F916*(1+G916/100)</f>
        <v>1.0086595</v>
      </c>
      <c r="I916" s="138"/>
      <c r="J916" s="170">
        <f>H916*I916</f>
        <v>0</v>
      </c>
      <c r="K916" s="171">
        <v>1.7090000000000001E-2</v>
      </c>
      <c r="L916" s="172">
        <f>H916*K916</f>
        <v>1.7237990855000003E-2</v>
      </c>
      <c r="M916" s="171"/>
      <c r="N916" s="172">
        <f>H916*M916</f>
        <v>0</v>
      </c>
      <c r="O916" s="170" t="s">
        <v>3818</v>
      </c>
    </row>
    <row r="917" spans="1:16" s="143" customFormat="1" ht="22.5" outlineLevel="3">
      <c r="A917" s="109"/>
      <c r="B917" s="110"/>
      <c r="C917" s="110"/>
      <c r="D917" s="111" t="s">
        <v>1028</v>
      </c>
      <c r="E917" s="110"/>
      <c r="F917" s="112">
        <v>0.21746699999999999</v>
      </c>
      <c r="G917" s="141"/>
      <c r="H917" s="142"/>
      <c r="I917" s="141"/>
      <c r="J917" s="174"/>
      <c r="K917" s="175"/>
      <c r="L917" s="176"/>
      <c r="M917" s="176"/>
      <c r="N917" s="176"/>
      <c r="O917" s="170" t="s">
        <v>3818</v>
      </c>
      <c r="P917" s="177"/>
    </row>
    <row r="918" spans="1:16" s="143" customFormat="1" outlineLevel="3">
      <c r="A918" s="109"/>
      <c r="B918" s="110"/>
      <c r="C918" s="110"/>
      <c r="D918" s="111" t="s">
        <v>920</v>
      </c>
      <c r="E918" s="110"/>
      <c r="F918" s="112">
        <v>0.16375000000000001</v>
      </c>
      <c r="G918" s="141"/>
      <c r="H918" s="142"/>
      <c r="I918" s="141"/>
      <c r="J918" s="174"/>
      <c r="K918" s="175"/>
      <c r="L918" s="176"/>
      <c r="M918" s="176"/>
      <c r="N918" s="176"/>
      <c r="O918" s="170" t="s">
        <v>3818</v>
      </c>
      <c r="P918" s="177"/>
    </row>
    <row r="919" spans="1:16" s="143" customFormat="1" ht="22.5" outlineLevel="3">
      <c r="A919" s="109"/>
      <c r="B919" s="110"/>
      <c r="C919" s="110"/>
      <c r="D919" s="111" t="s">
        <v>1216</v>
      </c>
      <c r="E919" s="110"/>
      <c r="F919" s="112">
        <v>0.62744250000000001</v>
      </c>
      <c r="G919" s="141"/>
      <c r="H919" s="142"/>
      <c r="I919" s="141"/>
      <c r="J919" s="174"/>
      <c r="K919" s="175"/>
      <c r="L919" s="176"/>
      <c r="M919" s="176"/>
      <c r="N919" s="176"/>
      <c r="O919" s="170" t="s">
        <v>3818</v>
      </c>
      <c r="P919" s="177"/>
    </row>
    <row r="920" spans="1:16" outlineLevel="2">
      <c r="A920" s="104">
        <v>364</v>
      </c>
      <c r="B920" s="105" t="s">
        <v>1</v>
      </c>
      <c r="C920" s="106" t="s">
        <v>40</v>
      </c>
      <c r="D920" s="107" t="s">
        <v>628</v>
      </c>
      <c r="E920" s="105" t="s">
        <v>4</v>
      </c>
      <c r="F920" s="108">
        <v>0.23486436000000002</v>
      </c>
      <c r="G920" s="138">
        <v>0</v>
      </c>
      <c r="H920" s="139">
        <f>F920*(1+G920/100)</f>
        <v>0.23486436000000002</v>
      </c>
      <c r="I920" s="138"/>
      <c r="J920" s="170">
        <f>H920*I920</f>
        <v>0</v>
      </c>
      <c r="K920" s="171">
        <v>1</v>
      </c>
      <c r="L920" s="172">
        <f>H920*K920</f>
        <v>0.23486436000000002</v>
      </c>
      <c r="M920" s="171"/>
      <c r="N920" s="172">
        <f>H920*M920</f>
        <v>0</v>
      </c>
      <c r="O920" s="170" t="s">
        <v>3818</v>
      </c>
    </row>
    <row r="921" spans="1:16" s="143" customFormat="1" ht="22.5" outlineLevel="3">
      <c r="A921" s="109"/>
      <c r="B921" s="110"/>
      <c r="C921" s="110"/>
      <c r="D921" s="111" t="s">
        <v>1091</v>
      </c>
      <c r="E921" s="110"/>
      <c r="F921" s="112">
        <v>0.23486436000000002</v>
      </c>
      <c r="G921" s="141"/>
      <c r="H921" s="142"/>
      <c r="I921" s="141"/>
      <c r="J921" s="174"/>
      <c r="K921" s="175"/>
      <c r="L921" s="176"/>
      <c r="M921" s="176"/>
      <c r="N921" s="176"/>
      <c r="O921" s="170" t="s">
        <v>3818</v>
      </c>
      <c r="P921" s="177"/>
    </row>
    <row r="922" spans="1:16" outlineLevel="2">
      <c r="A922" s="104">
        <v>365</v>
      </c>
      <c r="B922" s="105" t="s">
        <v>1</v>
      </c>
      <c r="C922" s="106" t="s">
        <v>41</v>
      </c>
      <c r="D922" s="107" t="s">
        <v>629</v>
      </c>
      <c r="E922" s="105" t="s">
        <v>4</v>
      </c>
      <c r="F922" s="108">
        <v>0.17685000000000001</v>
      </c>
      <c r="G922" s="138">
        <v>0</v>
      </c>
      <c r="H922" s="139">
        <f>F922*(1+G922/100)</f>
        <v>0.17685000000000001</v>
      </c>
      <c r="I922" s="138"/>
      <c r="J922" s="170">
        <f>H922*I922</f>
        <v>0</v>
      </c>
      <c r="K922" s="171">
        <v>1</v>
      </c>
      <c r="L922" s="172">
        <f>H922*K922</f>
        <v>0.17685000000000001</v>
      </c>
      <c r="M922" s="171"/>
      <c r="N922" s="172">
        <f>H922*M922</f>
        <v>0</v>
      </c>
      <c r="O922" s="170" t="s">
        <v>3818</v>
      </c>
    </row>
    <row r="923" spans="1:16" s="143" customFormat="1" ht="22.5" outlineLevel="3">
      <c r="A923" s="109"/>
      <c r="B923" s="110"/>
      <c r="C923" s="110"/>
      <c r="D923" s="111" t="s">
        <v>973</v>
      </c>
      <c r="E923" s="110"/>
      <c r="F923" s="112">
        <v>0.17685000000000001</v>
      </c>
      <c r="G923" s="141"/>
      <c r="H923" s="142"/>
      <c r="I923" s="141"/>
      <c r="J923" s="174"/>
      <c r="K923" s="175"/>
      <c r="L923" s="176"/>
      <c r="M923" s="176"/>
      <c r="N923" s="176"/>
      <c r="O923" s="170" t="s">
        <v>3818</v>
      </c>
      <c r="P923" s="177"/>
    </row>
    <row r="924" spans="1:16" outlineLevel="2">
      <c r="A924" s="104">
        <v>366</v>
      </c>
      <c r="B924" s="105" t="s">
        <v>1</v>
      </c>
      <c r="C924" s="106" t="s">
        <v>42</v>
      </c>
      <c r="D924" s="107" t="s">
        <v>630</v>
      </c>
      <c r="E924" s="105" t="s">
        <v>4</v>
      </c>
      <c r="F924" s="108">
        <v>0.67763790000000002</v>
      </c>
      <c r="G924" s="138">
        <v>0</v>
      </c>
      <c r="H924" s="139">
        <f>F924*(1+G924/100)</f>
        <v>0.67763790000000002</v>
      </c>
      <c r="I924" s="138"/>
      <c r="J924" s="170">
        <f>H924*I924</f>
        <v>0</v>
      </c>
      <c r="K924" s="171">
        <v>1</v>
      </c>
      <c r="L924" s="172">
        <f>H924*K924</f>
        <v>0.67763790000000002</v>
      </c>
      <c r="M924" s="171"/>
      <c r="N924" s="172">
        <f>H924*M924</f>
        <v>0</v>
      </c>
      <c r="O924" s="170" t="s">
        <v>3818</v>
      </c>
    </row>
    <row r="925" spans="1:16" s="143" customFormat="1" ht="22.5" outlineLevel="3">
      <c r="A925" s="109"/>
      <c r="B925" s="110"/>
      <c r="C925" s="110"/>
      <c r="D925" s="111" t="s">
        <v>1248</v>
      </c>
      <c r="E925" s="110"/>
      <c r="F925" s="112">
        <v>0.67763790000000002</v>
      </c>
      <c r="G925" s="141"/>
      <c r="H925" s="142"/>
      <c r="I925" s="141"/>
      <c r="J925" s="174"/>
      <c r="K925" s="175"/>
      <c r="L925" s="176"/>
      <c r="M925" s="176"/>
      <c r="N925" s="176"/>
      <c r="O925" s="170" t="s">
        <v>3818</v>
      </c>
      <c r="P925" s="177"/>
    </row>
    <row r="926" spans="1:16" outlineLevel="2">
      <c r="A926" s="104">
        <v>367</v>
      </c>
      <c r="B926" s="105" t="s">
        <v>8</v>
      </c>
      <c r="C926" s="106" t="s">
        <v>110</v>
      </c>
      <c r="D926" s="107" t="s">
        <v>805</v>
      </c>
      <c r="E926" s="105" t="s">
        <v>11</v>
      </c>
      <c r="F926" s="108">
        <v>8.7380999999999993</v>
      </c>
      <c r="G926" s="138"/>
      <c r="H926" s="139">
        <f>F926*(1+G926/100)</f>
        <v>8.7380999999999993</v>
      </c>
      <c r="I926" s="138"/>
      <c r="J926" s="170">
        <f>H926*I926</f>
        <v>0</v>
      </c>
      <c r="K926" s="171">
        <v>2.4533999999999998</v>
      </c>
      <c r="L926" s="172">
        <f>H926*K926-0.22</f>
        <v>21.218054539999997</v>
      </c>
      <c r="M926" s="171"/>
      <c r="N926" s="172">
        <f>H926*M926</f>
        <v>0</v>
      </c>
      <c r="O926" s="170" t="s">
        <v>3818</v>
      </c>
    </row>
    <row r="927" spans="1:16" s="143" customFormat="1" ht="22.5" outlineLevel="3">
      <c r="A927" s="109"/>
      <c r="B927" s="110"/>
      <c r="C927" s="110"/>
      <c r="D927" s="111" t="s">
        <v>1239</v>
      </c>
      <c r="E927" s="110"/>
      <c r="F927" s="112">
        <v>8.7380999999999993</v>
      </c>
      <c r="G927" s="141"/>
      <c r="H927" s="142"/>
      <c r="I927" s="141"/>
      <c r="J927" s="174"/>
      <c r="K927" s="175"/>
      <c r="L927" s="176"/>
      <c r="M927" s="176"/>
      <c r="N927" s="176"/>
      <c r="O927" s="170" t="s">
        <v>3818</v>
      </c>
      <c r="P927" s="177"/>
    </row>
    <row r="928" spans="1:16" outlineLevel="2">
      <c r="A928" s="104">
        <v>368</v>
      </c>
      <c r="B928" s="105" t="s">
        <v>8</v>
      </c>
      <c r="C928" s="106" t="s">
        <v>111</v>
      </c>
      <c r="D928" s="107" t="s">
        <v>747</v>
      </c>
      <c r="E928" s="105" t="s">
        <v>10</v>
      </c>
      <c r="F928" s="108">
        <v>51.323999999999998</v>
      </c>
      <c r="G928" s="138"/>
      <c r="H928" s="139">
        <f>F928*(1+G928/100)</f>
        <v>51.323999999999998</v>
      </c>
      <c r="I928" s="138"/>
      <c r="J928" s="170">
        <f>H928*I928</f>
        <v>0</v>
      </c>
      <c r="K928" s="171">
        <v>5.1900000000000002E-3</v>
      </c>
      <c r="L928" s="172">
        <f>H928*K928</f>
        <v>0.26637156000000001</v>
      </c>
      <c r="M928" s="171"/>
      <c r="N928" s="172">
        <f>H928*M928</f>
        <v>0</v>
      </c>
      <c r="O928" s="170" t="s">
        <v>3818</v>
      </c>
    </row>
    <row r="929" spans="1:16" s="143" customFormat="1" ht="22.5" outlineLevel="3">
      <c r="A929" s="109"/>
      <c r="B929" s="110"/>
      <c r="C929" s="110"/>
      <c r="D929" s="111" t="s">
        <v>1189</v>
      </c>
      <c r="E929" s="110"/>
      <c r="F929" s="112">
        <v>51.323999999999998</v>
      </c>
      <c r="G929" s="141"/>
      <c r="H929" s="142"/>
      <c r="I929" s="141"/>
      <c r="J929" s="174"/>
      <c r="K929" s="175"/>
      <c r="L929" s="176"/>
      <c r="M929" s="176"/>
      <c r="N929" s="176"/>
      <c r="O929" s="170" t="s">
        <v>3818</v>
      </c>
      <c r="P929" s="177"/>
    </row>
    <row r="930" spans="1:16" outlineLevel="2">
      <c r="A930" s="104">
        <v>369</v>
      </c>
      <c r="B930" s="105" t="s">
        <v>8</v>
      </c>
      <c r="C930" s="106" t="s">
        <v>112</v>
      </c>
      <c r="D930" s="107" t="s">
        <v>766</v>
      </c>
      <c r="E930" s="105" t="s">
        <v>10</v>
      </c>
      <c r="F930" s="108">
        <v>51.323999999999998</v>
      </c>
      <c r="G930" s="138"/>
      <c r="H930" s="139">
        <f>F930*(1+G930/100)</f>
        <v>51.323999999999998</v>
      </c>
      <c r="I930" s="138"/>
      <c r="J930" s="170">
        <f>H930*I930</f>
        <v>0</v>
      </c>
      <c r="K930" s="171"/>
      <c r="L930" s="172">
        <f>H930*K930</f>
        <v>0</v>
      </c>
      <c r="M930" s="171"/>
      <c r="N930" s="172">
        <f>H930*M930</f>
        <v>0</v>
      </c>
      <c r="O930" s="170" t="s">
        <v>3818</v>
      </c>
    </row>
    <row r="931" spans="1:16" outlineLevel="2">
      <c r="A931" s="104">
        <v>370</v>
      </c>
      <c r="B931" s="105" t="s">
        <v>8</v>
      </c>
      <c r="C931" s="106" t="s">
        <v>113</v>
      </c>
      <c r="D931" s="107" t="s">
        <v>948</v>
      </c>
      <c r="E931" s="105" t="s">
        <v>4</v>
      </c>
      <c r="F931" s="108">
        <v>0.78642899999999993</v>
      </c>
      <c r="G931" s="138"/>
      <c r="H931" s="139">
        <f>F931*(1+G931/100)</f>
        <v>0.78642899999999993</v>
      </c>
      <c r="I931" s="138"/>
      <c r="J931" s="170">
        <f>H931*I931</f>
        <v>0</v>
      </c>
      <c r="K931" s="171">
        <v>1.0525599999999999</v>
      </c>
      <c r="L931" s="172">
        <f>H931*K931</f>
        <v>0.8277637082399999</v>
      </c>
      <c r="M931" s="171"/>
      <c r="N931" s="172">
        <f>H931*M931</f>
        <v>0</v>
      </c>
      <c r="O931" s="170" t="s">
        <v>3818</v>
      </c>
    </row>
    <row r="932" spans="1:16" s="143" customFormat="1" ht="45" outlineLevel="3">
      <c r="A932" s="109"/>
      <c r="B932" s="110"/>
      <c r="C932" s="110"/>
      <c r="D932" s="111" t="s">
        <v>1364</v>
      </c>
      <c r="E932" s="110"/>
      <c r="F932" s="112">
        <v>0.78642899999999993</v>
      </c>
      <c r="G932" s="141"/>
      <c r="H932" s="142"/>
      <c r="I932" s="141"/>
      <c r="J932" s="174"/>
      <c r="K932" s="175"/>
      <c r="L932" s="176"/>
      <c r="M932" s="176"/>
      <c r="N932" s="176"/>
      <c r="O932" s="178" t="s">
        <v>2</v>
      </c>
      <c r="P932" s="177"/>
    </row>
    <row r="933" spans="1:16" s="146" customFormat="1" ht="12.75" customHeight="1" outlineLevel="2">
      <c r="A933" s="113"/>
      <c r="B933" s="114"/>
      <c r="C933" s="114"/>
      <c r="D933" s="115"/>
      <c r="E933" s="114"/>
      <c r="F933" s="116"/>
      <c r="G933" s="144"/>
      <c r="H933" s="145"/>
      <c r="I933" s="144"/>
      <c r="J933" s="179"/>
      <c r="K933" s="180"/>
      <c r="L933" s="181"/>
      <c r="M933" s="181"/>
      <c r="N933" s="181"/>
      <c r="O933" s="182" t="s">
        <v>2</v>
      </c>
      <c r="P933" s="183"/>
    </row>
    <row r="934" spans="1:16" s="137" customFormat="1" ht="16.5" customHeight="1" outlineLevel="1">
      <c r="A934" s="100"/>
      <c r="B934" s="101"/>
      <c r="C934" s="102"/>
      <c r="D934" s="102" t="s">
        <v>524</v>
      </c>
      <c r="E934" s="101"/>
      <c r="F934" s="103"/>
      <c r="G934" s="135"/>
      <c r="H934" s="136"/>
      <c r="I934" s="135"/>
      <c r="J934" s="165">
        <f>SUBTOTAL(9,J935:J952)</f>
        <v>0</v>
      </c>
      <c r="K934" s="166"/>
      <c r="L934" s="167">
        <f>SUBTOTAL(9,L935:L952)</f>
        <v>4.3437863199999995</v>
      </c>
      <c r="M934" s="168"/>
      <c r="N934" s="167">
        <f>SUBTOTAL(9,N935:N952)</f>
        <v>0</v>
      </c>
      <c r="O934" s="163" t="s">
        <v>2</v>
      </c>
      <c r="P934" s="169"/>
    </row>
    <row r="935" spans="1:16" ht="22.5" outlineLevel="2">
      <c r="A935" s="104">
        <v>371</v>
      </c>
      <c r="B935" s="105" t="s">
        <v>8</v>
      </c>
      <c r="C935" s="106" t="s">
        <v>141</v>
      </c>
      <c r="D935" s="107" t="s">
        <v>1313</v>
      </c>
      <c r="E935" s="105" t="s">
        <v>10</v>
      </c>
      <c r="F935" s="108">
        <v>95.22499999999998</v>
      </c>
      <c r="G935" s="138"/>
      <c r="H935" s="139">
        <f>F935*(1+G935/100)</f>
        <v>95.22499999999998</v>
      </c>
      <c r="I935" s="138"/>
      <c r="J935" s="170">
        <f>H935*I935</f>
        <v>0</v>
      </c>
      <c r="K935" s="171">
        <v>9.3799999999999994E-3</v>
      </c>
      <c r="L935" s="172">
        <f>H935*K935</f>
        <v>0.8932104999999998</v>
      </c>
      <c r="M935" s="171"/>
      <c r="N935" s="172">
        <f>H935*M935</f>
        <v>0</v>
      </c>
      <c r="O935" s="170" t="s">
        <v>3818</v>
      </c>
    </row>
    <row r="936" spans="1:16" s="143" customFormat="1" ht="22.5" outlineLevel="3">
      <c r="A936" s="109"/>
      <c r="B936" s="110"/>
      <c r="C936" s="110"/>
      <c r="D936" s="111" t="s">
        <v>730</v>
      </c>
      <c r="E936" s="110"/>
      <c r="F936" s="112">
        <v>95.22499999999998</v>
      </c>
      <c r="G936" s="141"/>
      <c r="H936" s="142"/>
      <c r="I936" s="141"/>
      <c r="J936" s="174"/>
      <c r="K936" s="175"/>
      <c r="L936" s="176"/>
      <c r="M936" s="176"/>
      <c r="N936" s="176"/>
      <c r="O936" s="170" t="s">
        <v>3818</v>
      </c>
      <c r="P936" s="177"/>
    </row>
    <row r="937" spans="1:16" ht="22.5" outlineLevel="2">
      <c r="A937" s="104">
        <v>372</v>
      </c>
      <c r="B937" s="105" t="s">
        <v>1</v>
      </c>
      <c r="C937" s="106" t="s">
        <v>59</v>
      </c>
      <c r="D937" s="107" t="s">
        <v>1274</v>
      </c>
      <c r="E937" s="105" t="s">
        <v>10</v>
      </c>
      <c r="F937" s="108">
        <v>97.129499999999993</v>
      </c>
      <c r="G937" s="138"/>
      <c r="H937" s="139">
        <f>F937*(1+G937/100)</f>
        <v>97.129499999999993</v>
      </c>
      <c r="I937" s="138"/>
      <c r="J937" s="170">
        <f>H937*I937</f>
        <v>0</v>
      </c>
      <c r="K937" s="171">
        <v>1.35E-2</v>
      </c>
      <c r="L937" s="172">
        <f>H937*K937</f>
        <v>1.3112482499999998</v>
      </c>
      <c r="M937" s="171"/>
      <c r="N937" s="172">
        <f>H937*M937</f>
        <v>0</v>
      </c>
      <c r="O937" s="170" t="s">
        <v>3818</v>
      </c>
    </row>
    <row r="938" spans="1:16" s="143" customFormat="1" outlineLevel="3">
      <c r="A938" s="109"/>
      <c r="B938" s="110"/>
      <c r="C938" s="110"/>
      <c r="D938" s="111" t="s">
        <v>591</v>
      </c>
      <c r="E938" s="110"/>
      <c r="F938" s="112">
        <v>97.129499999999993</v>
      </c>
      <c r="G938" s="141"/>
      <c r="H938" s="142"/>
      <c r="I938" s="141"/>
      <c r="J938" s="174"/>
      <c r="K938" s="175"/>
      <c r="L938" s="176"/>
      <c r="M938" s="176"/>
      <c r="N938" s="176"/>
      <c r="O938" s="170" t="s">
        <v>3818</v>
      </c>
      <c r="P938" s="177"/>
    </row>
    <row r="939" spans="1:16" ht="22.5" outlineLevel="2">
      <c r="A939" s="104">
        <v>373</v>
      </c>
      <c r="B939" s="105" t="s">
        <v>8</v>
      </c>
      <c r="C939" s="106" t="s">
        <v>142</v>
      </c>
      <c r="D939" s="107" t="s">
        <v>1291</v>
      </c>
      <c r="E939" s="105" t="s">
        <v>10</v>
      </c>
      <c r="F939" s="108">
        <v>97.129499999999993</v>
      </c>
      <c r="G939" s="138"/>
      <c r="H939" s="139">
        <f>F939*(1+G939/100)</f>
        <v>97.129499999999993</v>
      </c>
      <c r="I939" s="138"/>
      <c r="J939" s="170">
        <f>H939*I939</f>
        <v>0</v>
      </c>
      <c r="K939" s="171">
        <v>6.0000000000000002E-5</v>
      </c>
      <c r="L939" s="172">
        <f>H939*K939</f>
        <v>5.8277699999999995E-3</v>
      </c>
      <c r="M939" s="171"/>
      <c r="N939" s="172">
        <f>H939*M939</f>
        <v>0</v>
      </c>
      <c r="O939" s="170" t="s">
        <v>3818</v>
      </c>
    </row>
    <row r="940" spans="1:16" s="143" customFormat="1" outlineLevel="3">
      <c r="A940" s="109"/>
      <c r="B940" s="110"/>
      <c r="C940" s="110"/>
      <c r="D940" s="111" t="s">
        <v>591</v>
      </c>
      <c r="E940" s="110"/>
      <c r="F940" s="112">
        <v>97.129499999999993</v>
      </c>
      <c r="G940" s="141"/>
      <c r="H940" s="142"/>
      <c r="I940" s="141"/>
      <c r="J940" s="174"/>
      <c r="K940" s="175"/>
      <c r="L940" s="176"/>
      <c r="M940" s="176"/>
      <c r="N940" s="176"/>
      <c r="O940" s="178" t="s">
        <v>2</v>
      </c>
      <c r="P940" s="177"/>
    </row>
    <row r="941" spans="1:16" ht="22.5" outlineLevel="2">
      <c r="A941" s="104">
        <v>374</v>
      </c>
      <c r="B941" s="105" t="s">
        <v>8</v>
      </c>
      <c r="C941" s="106" t="s">
        <v>398</v>
      </c>
      <c r="D941" s="107" t="s">
        <v>1337</v>
      </c>
      <c r="E941" s="105" t="s">
        <v>22</v>
      </c>
      <c r="F941" s="108">
        <v>1</v>
      </c>
      <c r="G941" s="138"/>
      <c r="H941" s="139">
        <f>F941*(1+G941/100)</f>
        <v>1</v>
      </c>
      <c r="I941" s="138"/>
      <c r="J941" s="170">
        <f>H941*I941</f>
        <v>0</v>
      </c>
      <c r="K941" s="171"/>
      <c r="L941" s="172">
        <f>H941*K941</f>
        <v>0</v>
      </c>
      <c r="M941" s="171"/>
      <c r="N941" s="172">
        <f>H941*M941</f>
        <v>0</v>
      </c>
      <c r="O941" s="184" t="s">
        <v>1651</v>
      </c>
    </row>
    <row r="942" spans="1:16" outlineLevel="2">
      <c r="A942" s="104">
        <v>375</v>
      </c>
      <c r="B942" s="105" t="s">
        <v>8</v>
      </c>
      <c r="C942" s="106" t="s">
        <v>146</v>
      </c>
      <c r="D942" s="107" t="s">
        <v>1155</v>
      </c>
      <c r="E942" s="105" t="s">
        <v>10</v>
      </c>
      <c r="F942" s="108">
        <v>95.224999999999994</v>
      </c>
      <c r="G942" s="138"/>
      <c r="H942" s="139">
        <f>F942*(1+G942/100)</f>
        <v>95.224999999999994</v>
      </c>
      <c r="I942" s="138"/>
      <c r="J942" s="170">
        <f>H942*I942</f>
        <v>0</v>
      </c>
      <c r="K942" s="171">
        <v>3.48E-3</v>
      </c>
      <c r="L942" s="172">
        <f>H942*K942</f>
        <v>0.33138299999999998</v>
      </c>
      <c r="M942" s="171"/>
      <c r="N942" s="172">
        <f>H942*M942</f>
        <v>0</v>
      </c>
      <c r="O942" s="170" t="s">
        <v>3818</v>
      </c>
    </row>
    <row r="943" spans="1:16" s="143" customFormat="1" outlineLevel="3">
      <c r="A943" s="109"/>
      <c r="B943" s="110"/>
      <c r="C943" s="110"/>
      <c r="D943" s="111" t="s">
        <v>566</v>
      </c>
      <c r="E943" s="110"/>
      <c r="F943" s="112">
        <v>95.224999999999994</v>
      </c>
      <c r="G943" s="141"/>
      <c r="H943" s="142"/>
      <c r="I943" s="141"/>
      <c r="J943" s="174"/>
      <c r="K943" s="175"/>
      <c r="L943" s="176"/>
      <c r="M943" s="176"/>
      <c r="N943" s="176"/>
      <c r="O943" s="170" t="s">
        <v>3818</v>
      </c>
      <c r="P943" s="177"/>
    </row>
    <row r="944" spans="1:16" outlineLevel="2">
      <c r="A944" s="104">
        <v>376</v>
      </c>
      <c r="B944" s="105" t="s">
        <v>8</v>
      </c>
      <c r="C944" s="106" t="s">
        <v>132</v>
      </c>
      <c r="D944" s="107" t="s">
        <v>916</v>
      </c>
      <c r="E944" s="105" t="s">
        <v>10</v>
      </c>
      <c r="F944" s="108">
        <v>18.04</v>
      </c>
      <c r="G944" s="138">
        <v>0</v>
      </c>
      <c r="H944" s="139">
        <f>F944*(1+G944/100)</f>
        <v>18.04</v>
      </c>
      <c r="I944" s="138"/>
      <c r="J944" s="170">
        <f>H944*I944</f>
        <v>0</v>
      </c>
      <c r="K944" s="171">
        <v>0.04</v>
      </c>
      <c r="L944" s="172">
        <f>H944*K944</f>
        <v>0.72160000000000002</v>
      </c>
      <c r="M944" s="171"/>
      <c r="N944" s="172">
        <f>H944*M944</f>
        <v>0</v>
      </c>
      <c r="O944" s="170" t="s">
        <v>3818</v>
      </c>
    </row>
    <row r="945" spans="1:16" s="143" customFormat="1" ht="22.5" outlineLevel="3">
      <c r="A945" s="109"/>
      <c r="B945" s="110"/>
      <c r="C945" s="110"/>
      <c r="D945" s="111" t="s">
        <v>1080</v>
      </c>
      <c r="E945" s="110"/>
      <c r="F945" s="112">
        <v>8.4</v>
      </c>
      <c r="G945" s="141"/>
      <c r="H945" s="142"/>
      <c r="I945" s="141"/>
      <c r="J945" s="174"/>
      <c r="K945" s="175"/>
      <c r="L945" s="176"/>
      <c r="M945" s="176"/>
      <c r="N945" s="176"/>
      <c r="O945" s="170" t="s">
        <v>3818</v>
      </c>
      <c r="P945" s="177"/>
    </row>
    <row r="946" spans="1:16" s="143" customFormat="1" outlineLevel="3">
      <c r="A946" s="109"/>
      <c r="B946" s="110"/>
      <c r="C946" s="110"/>
      <c r="D946" s="111" t="s">
        <v>498</v>
      </c>
      <c r="E946" s="110"/>
      <c r="F946" s="112">
        <v>2</v>
      </c>
      <c r="G946" s="141"/>
      <c r="H946" s="142"/>
      <c r="I946" s="141"/>
      <c r="J946" s="174"/>
      <c r="K946" s="175"/>
      <c r="L946" s="176"/>
      <c r="M946" s="176"/>
      <c r="N946" s="176"/>
      <c r="O946" s="170" t="s">
        <v>3818</v>
      </c>
      <c r="P946" s="177"/>
    </row>
    <row r="947" spans="1:16" s="143" customFormat="1" ht="22.5" outlineLevel="3">
      <c r="A947" s="109"/>
      <c r="B947" s="110"/>
      <c r="C947" s="110"/>
      <c r="D947" s="111" t="s">
        <v>729</v>
      </c>
      <c r="E947" s="110"/>
      <c r="F947" s="112">
        <v>7.64</v>
      </c>
      <c r="G947" s="141"/>
      <c r="H947" s="142"/>
      <c r="I947" s="141"/>
      <c r="J947" s="174"/>
      <c r="K947" s="175"/>
      <c r="L947" s="176"/>
      <c r="M947" s="176"/>
      <c r="N947" s="176"/>
      <c r="O947" s="170" t="s">
        <v>3818</v>
      </c>
      <c r="P947" s="177"/>
    </row>
    <row r="948" spans="1:16" outlineLevel="2">
      <c r="A948" s="104">
        <v>377</v>
      </c>
      <c r="B948" s="105" t="s">
        <v>8</v>
      </c>
      <c r="C948" s="106" t="s">
        <v>139</v>
      </c>
      <c r="D948" s="107" t="s">
        <v>936</v>
      </c>
      <c r="E948" s="105" t="s">
        <v>10</v>
      </c>
      <c r="F948" s="108">
        <v>46.255000000000003</v>
      </c>
      <c r="G948" s="138">
        <v>0</v>
      </c>
      <c r="H948" s="139">
        <f>F948*(1+G948/100)</f>
        <v>46.255000000000003</v>
      </c>
      <c r="I948" s="138"/>
      <c r="J948" s="170">
        <f>H948*I948</f>
        <v>0</v>
      </c>
      <c r="K948" s="171">
        <v>2.5999999999999998E-4</v>
      </c>
      <c r="L948" s="172">
        <f>H948*K948</f>
        <v>1.20263E-2</v>
      </c>
      <c r="M948" s="171"/>
      <c r="N948" s="172">
        <f>H948*M948</f>
        <v>0</v>
      </c>
      <c r="O948" s="170" t="s">
        <v>3818</v>
      </c>
    </row>
    <row r="949" spans="1:16" s="143" customFormat="1" ht="22.5" outlineLevel="3">
      <c r="A949" s="109"/>
      <c r="B949" s="110"/>
      <c r="C949" s="110"/>
      <c r="D949" s="111" t="s">
        <v>1190</v>
      </c>
      <c r="E949" s="110"/>
      <c r="F949" s="112">
        <v>46.255000000000003</v>
      </c>
      <c r="G949" s="141"/>
      <c r="H949" s="142"/>
      <c r="I949" s="141"/>
      <c r="J949" s="174"/>
      <c r="K949" s="175"/>
      <c r="L949" s="176"/>
      <c r="M949" s="176"/>
      <c r="N949" s="176"/>
      <c r="O949" s="170" t="s">
        <v>3818</v>
      </c>
      <c r="P949" s="177"/>
    </row>
    <row r="950" spans="1:16" outlineLevel="2">
      <c r="A950" s="104">
        <v>378</v>
      </c>
      <c r="B950" s="105" t="s">
        <v>8</v>
      </c>
      <c r="C950" s="106" t="s">
        <v>143</v>
      </c>
      <c r="D950" s="107" t="s">
        <v>1095</v>
      </c>
      <c r="E950" s="105" t="s">
        <v>10</v>
      </c>
      <c r="F950" s="108">
        <v>46.255000000000003</v>
      </c>
      <c r="G950" s="138">
        <v>0</v>
      </c>
      <c r="H950" s="139">
        <f>F950*(1+G950/100)</f>
        <v>46.255000000000003</v>
      </c>
      <c r="I950" s="138"/>
      <c r="J950" s="170">
        <f>H950*I950</f>
        <v>0</v>
      </c>
      <c r="K950" s="171">
        <v>2.3099999999999999E-2</v>
      </c>
      <c r="L950" s="172">
        <f>H950*K950</f>
        <v>1.0684905</v>
      </c>
      <c r="M950" s="171"/>
      <c r="N950" s="172">
        <f>H950*M950</f>
        <v>0</v>
      </c>
      <c r="O950" s="170" t="s">
        <v>3818</v>
      </c>
    </row>
    <row r="951" spans="1:16" s="143" customFormat="1" ht="22.5" outlineLevel="3">
      <c r="A951" s="109"/>
      <c r="B951" s="110"/>
      <c r="C951" s="110"/>
      <c r="D951" s="111" t="s">
        <v>1190</v>
      </c>
      <c r="E951" s="110"/>
      <c r="F951" s="112">
        <v>46.255000000000003</v>
      </c>
      <c r="G951" s="141"/>
      <c r="H951" s="142"/>
      <c r="I951" s="141"/>
      <c r="J951" s="174"/>
      <c r="K951" s="175"/>
      <c r="L951" s="176"/>
      <c r="M951" s="176"/>
      <c r="N951" s="176"/>
      <c r="O951" s="178" t="s">
        <v>2</v>
      </c>
      <c r="P951" s="177"/>
    </row>
    <row r="952" spans="1:16" s="146" customFormat="1" ht="12.75" customHeight="1" outlineLevel="2">
      <c r="A952" s="113"/>
      <c r="B952" s="114"/>
      <c r="C952" s="114"/>
      <c r="D952" s="115"/>
      <c r="E952" s="114"/>
      <c r="F952" s="116"/>
      <c r="G952" s="144"/>
      <c r="H952" s="145"/>
      <c r="I952" s="144"/>
      <c r="J952" s="179"/>
      <c r="K952" s="180"/>
      <c r="L952" s="181"/>
      <c r="M952" s="181"/>
      <c r="N952" s="181"/>
      <c r="O952" s="182" t="s">
        <v>2</v>
      </c>
      <c r="P952" s="183"/>
    </row>
    <row r="953" spans="1:16" s="137" customFormat="1" ht="16.5" customHeight="1" outlineLevel="1">
      <c r="A953" s="100"/>
      <c r="B953" s="101"/>
      <c r="C953" s="102"/>
      <c r="D953" s="102" t="s">
        <v>856</v>
      </c>
      <c r="E953" s="101"/>
      <c r="F953" s="103"/>
      <c r="G953" s="135"/>
      <c r="H953" s="136"/>
      <c r="I953" s="135"/>
      <c r="J953" s="165">
        <f>SUBTOTAL(9,J954:J961)</f>
        <v>0</v>
      </c>
      <c r="K953" s="166"/>
      <c r="L953" s="167">
        <f>SUBTOTAL(9,L954:L961)</f>
        <v>0</v>
      </c>
      <c r="M953" s="168"/>
      <c r="N953" s="167">
        <f>SUBTOTAL(9,N954:N961)</f>
        <v>1.196</v>
      </c>
      <c r="O953" s="163" t="s">
        <v>2</v>
      </c>
      <c r="P953" s="169"/>
    </row>
    <row r="954" spans="1:16" ht="22.5" outlineLevel="2">
      <c r="A954" s="104">
        <v>379</v>
      </c>
      <c r="B954" s="105" t="s">
        <v>8</v>
      </c>
      <c r="C954" s="106" t="s">
        <v>295</v>
      </c>
      <c r="D954" s="107" t="s">
        <v>1156</v>
      </c>
      <c r="E954" s="105" t="s">
        <v>18</v>
      </c>
      <c r="F954" s="108">
        <v>4</v>
      </c>
      <c r="G954" s="138">
        <v>0</v>
      </c>
      <c r="H954" s="139">
        <f>F954*(1+G954/100)</f>
        <v>4</v>
      </c>
      <c r="I954" s="138"/>
      <c r="J954" s="170">
        <f>H954*I954</f>
        <v>0</v>
      </c>
      <c r="K954" s="171"/>
      <c r="L954" s="172">
        <f>H954*K954</f>
        <v>0</v>
      </c>
      <c r="M954" s="171">
        <v>8.0000000000000002E-3</v>
      </c>
      <c r="N954" s="172">
        <f>H954*M954</f>
        <v>3.2000000000000001E-2</v>
      </c>
      <c r="O954" s="170" t="s">
        <v>3818</v>
      </c>
    </row>
    <row r="955" spans="1:16" s="143" customFormat="1" outlineLevel="3">
      <c r="A955" s="109"/>
      <c r="B955" s="110"/>
      <c r="C955" s="110"/>
      <c r="D955" s="111" t="s">
        <v>513</v>
      </c>
      <c r="E955" s="110"/>
      <c r="F955" s="112">
        <v>4</v>
      </c>
      <c r="G955" s="141"/>
      <c r="H955" s="142"/>
      <c r="I955" s="141"/>
      <c r="J955" s="174"/>
      <c r="K955" s="175"/>
      <c r="L955" s="176"/>
      <c r="M955" s="176"/>
      <c r="N955" s="176"/>
      <c r="O955" s="170" t="s">
        <v>3818</v>
      </c>
      <c r="P955" s="177"/>
    </row>
    <row r="956" spans="1:16" ht="22.5" outlineLevel="2">
      <c r="A956" s="104">
        <v>380</v>
      </c>
      <c r="B956" s="105" t="s">
        <v>8</v>
      </c>
      <c r="C956" s="106" t="s">
        <v>296</v>
      </c>
      <c r="D956" s="107" t="s">
        <v>1157</v>
      </c>
      <c r="E956" s="105" t="s">
        <v>18</v>
      </c>
      <c r="F956" s="108">
        <v>2</v>
      </c>
      <c r="G956" s="138">
        <v>0</v>
      </c>
      <c r="H956" s="139">
        <f>F956*(1+G956/100)</f>
        <v>2</v>
      </c>
      <c r="I956" s="138"/>
      <c r="J956" s="170">
        <f>H956*I956</f>
        <v>0</v>
      </c>
      <c r="K956" s="171"/>
      <c r="L956" s="172">
        <f>H956*K956</f>
        <v>0</v>
      </c>
      <c r="M956" s="171">
        <v>1.6E-2</v>
      </c>
      <c r="N956" s="172">
        <f>H956*M956</f>
        <v>3.2000000000000001E-2</v>
      </c>
      <c r="O956" s="170" t="s">
        <v>3818</v>
      </c>
    </row>
    <row r="957" spans="1:16" s="143" customFormat="1" outlineLevel="3">
      <c r="A957" s="109"/>
      <c r="B957" s="110"/>
      <c r="C957" s="110"/>
      <c r="D957" s="111" t="s">
        <v>512</v>
      </c>
      <c r="E957" s="110"/>
      <c r="F957" s="112">
        <v>2</v>
      </c>
      <c r="G957" s="141"/>
      <c r="H957" s="142"/>
      <c r="I957" s="141"/>
      <c r="J957" s="174"/>
      <c r="K957" s="175"/>
      <c r="L957" s="176"/>
      <c r="M957" s="176"/>
      <c r="N957" s="176"/>
      <c r="O957" s="170" t="s">
        <v>3818</v>
      </c>
      <c r="P957" s="177"/>
    </row>
    <row r="958" spans="1:16" outlineLevel="2">
      <c r="A958" s="104">
        <v>381</v>
      </c>
      <c r="B958" s="105" t="s">
        <v>8</v>
      </c>
      <c r="C958" s="106" t="s">
        <v>301</v>
      </c>
      <c r="D958" s="107" t="s">
        <v>939</v>
      </c>
      <c r="E958" s="105" t="s">
        <v>3</v>
      </c>
      <c r="F958" s="108">
        <v>8</v>
      </c>
      <c r="G958" s="138">
        <v>0</v>
      </c>
      <c r="H958" s="139">
        <f>F958*(1+G958/100)</f>
        <v>8</v>
      </c>
      <c r="I958" s="138"/>
      <c r="J958" s="170">
        <f>H958*I958</f>
        <v>0</v>
      </c>
      <c r="K958" s="171"/>
      <c r="L958" s="172">
        <f>H958*K958</f>
        <v>0</v>
      </c>
      <c r="M958" s="171">
        <v>5.3999999999999999E-2</v>
      </c>
      <c r="N958" s="172">
        <f>H958*M958</f>
        <v>0.432</v>
      </c>
      <c r="O958" s="170" t="s">
        <v>3818</v>
      </c>
    </row>
    <row r="959" spans="1:16" s="143" customFormat="1" outlineLevel="3">
      <c r="A959" s="109"/>
      <c r="B959" s="110"/>
      <c r="C959" s="110"/>
      <c r="D959" s="111" t="s">
        <v>530</v>
      </c>
      <c r="E959" s="110"/>
      <c r="F959" s="112">
        <v>8</v>
      </c>
      <c r="G959" s="141"/>
      <c r="H959" s="142"/>
      <c r="I959" s="141"/>
      <c r="J959" s="174"/>
      <c r="K959" s="175"/>
      <c r="L959" s="176"/>
      <c r="M959" s="176"/>
      <c r="N959" s="176"/>
      <c r="O959" s="178" t="s">
        <v>2</v>
      </c>
      <c r="P959" s="177"/>
    </row>
    <row r="960" spans="1:16" ht="22.5" outlineLevel="2">
      <c r="A960" s="104">
        <v>382</v>
      </c>
      <c r="B960" s="105" t="s">
        <v>8</v>
      </c>
      <c r="C960" s="106" t="s">
        <v>461</v>
      </c>
      <c r="D960" s="107" t="s">
        <v>1161</v>
      </c>
      <c r="E960" s="105" t="s">
        <v>22</v>
      </c>
      <c r="F960" s="108">
        <v>1</v>
      </c>
      <c r="G960" s="138"/>
      <c r="H960" s="139">
        <f>F960*(1+G960/100)</f>
        <v>1</v>
      </c>
      <c r="I960" s="138"/>
      <c r="J960" s="170">
        <f>H960*I960</f>
        <v>0</v>
      </c>
      <c r="K960" s="171"/>
      <c r="L960" s="172">
        <f>H960*K960</f>
        <v>0</v>
      </c>
      <c r="M960" s="171">
        <v>0.7</v>
      </c>
      <c r="N960" s="172">
        <f>H960*M960</f>
        <v>0.7</v>
      </c>
      <c r="O960" s="184" t="s">
        <v>1651</v>
      </c>
    </row>
    <row r="961" spans="1:16" s="146" customFormat="1" ht="12.75" customHeight="1" outlineLevel="2">
      <c r="A961" s="113"/>
      <c r="B961" s="114"/>
      <c r="C961" s="114"/>
      <c r="D961" s="115"/>
      <c r="E961" s="114"/>
      <c r="F961" s="116"/>
      <c r="G961" s="144"/>
      <c r="H961" s="145"/>
      <c r="I961" s="144"/>
      <c r="J961" s="179"/>
      <c r="K961" s="180"/>
      <c r="L961" s="181"/>
      <c r="M961" s="181"/>
      <c r="N961" s="181"/>
      <c r="O961" s="182" t="s">
        <v>2</v>
      </c>
      <c r="P961" s="183"/>
    </row>
    <row r="962" spans="1:16" s="137" customFormat="1" ht="16.5" customHeight="1" outlineLevel="1">
      <c r="A962" s="100"/>
      <c r="B962" s="101"/>
      <c r="C962" s="102"/>
      <c r="D962" s="102" t="s">
        <v>884</v>
      </c>
      <c r="E962" s="101"/>
      <c r="F962" s="103"/>
      <c r="G962" s="135"/>
      <c r="H962" s="136"/>
      <c r="I962" s="135"/>
      <c r="J962" s="165">
        <f>SUBTOTAL(9,J963:J971)</f>
        <v>0</v>
      </c>
      <c r="K962" s="166"/>
      <c r="L962" s="167">
        <f>SUBTOTAL(9,L963:L971)</f>
        <v>0.11228099999999999</v>
      </c>
      <c r="M962" s="168"/>
      <c r="N962" s="167">
        <f>SUBTOTAL(9,N963:N971)</f>
        <v>0</v>
      </c>
      <c r="O962" s="163" t="s">
        <v>2</v>
      </c>
      <c r="P962" s="169"/>
    </row>
    <row r="963" spans="1:16" ht="22.5" outlineLevel="2">
      <c r="A963" s="104">
        <v>383</v>
      </c>
      <c r="B963" s="105" t="s">
        <v>8</v>
      </c>
      <c r="C963" s="106" t="s">
        <v>273</v>
      </c>
      <c r="D963" s="107" t="s">
        <v>1192</v>
      </c>
      <c r="E963" s="105" t="s">
        <v>10</v>
      </c>
      <c r="F963" s="108">
        <v>752.56</v>
      </c>
      <c r="G963" s="138">
        <v>0</v>
      </c>
      <c r="H963" s="139">
        <f>F963*(1+G963/100)</f>
        <v>752.56</v>
      </c>
      <c r="I963" s="138"/>
      <c r="J963" s="170">
        <f>H963*I963</f>
        <v>0</v>
      </c>
      <c r="K963" s="171"/>
      <c r="L963" s="172">
        <f>H963*K963</f>
        <v>0</v>
      </c>
      <c r="M963" s="171"/>
      <c r="N963" s="172">
        <f>H963*M963</f>
        <v>0</v>
      </c>
      <c r="O963" s="170" t="s">
        <v>3818</v>
      </c>
    </row>
    <row r="964" spans="1:16" s="143" customFormat="1" ht="22.5" outlineLevel="3">
      <c r="A964" s="109"/>
      <c r="B964" s="110"/>
      <c r="C964" s="110"/>
      <c r="D964" s="111" t="s">
        <v>1113</v>
      </c>
      <c r="E964" s="110"/>
      <c r="F964" s="112">
        <v>752.56</v>
      </c>
      <c r="G964" s="141"/>
      <c r="H964" s="142"/>
      <c r="I964" s="141"/>
      <c r="J964" s="174"/>
      <c r="K964" s="175"/>
      <c r="L964" s="176"/>
      <c r="M964" s="176"/>
      <c r="N964" s="176"/>
      <c r="O964" s="170" t="s">
        <v>3818</v>
      </c>
      <c r="P964" s="177"/>
    </row>
    <row r="965" spans="1:16" ht="22.5" outlineLevel="2">
      <c r="A965" s="104">
        <v>384</v>
      </c>
      <c r="B965" s="105" t="s">
        <v>8</v>
      </c>
      <c r="C965" s="106" t="s">
        <v>274</v>
      </c>
      <c r="D965" s="107" t="s">
        <v>1246</v>
      </c>
      <c r="E965" s="105" t="s">
        <v>10</v>
      </c>
      <c r="F965" s="108">
        <v>67730.399999999994</v>
      </c>
      <c r="G965" s="138">
        <v>0</v>
      </c>
      <c r="H965" s="139">
        <f>F965*(1+G965/100)</f>
        <v>67730.399999999994</v>
      </c>
      <c r="I965" s="138"/>
      <c r="J965" s="170">
        <f>H965*I965</f>
        <v>0</v>
      </c>
      <c r="K965" s="171"/>
      <c r="L965" s="172">
        <f>H965*K965</f>
        <v>0</v>
      </c>
      <c r="M965" s="171"/>
      <c r="N965" s="172">
        <f>H965*M965</f>
        <v>0</v>
      </c>
      <c r="O965" s="170" t="s">
        <v>3818</v>
      </c>
    </row>
    <row r="966" spans="1:16" s="143" customFormat="1" ht="22.5" outlineLevel="3">
      <c r="A966" s="109"/>
      <c r="B966" s="110"/>
      <c r="C966" s="110"/>
      <c r="D966" s="111" t="s">
        <v>1282</v>
      </c>
      <c r="E966" s="110"/>
      <c r="F966" s="112">
        <v>67730.399999999994</v>
      </c>
      <c r="G966" s="141"/>
      <c r="H966" s="142"/>
      <c r="I966" s="141"/>
      <c r="J966" s="174"/>
      <c r="K966" s="175"/>
      <c r="L966" s="176"/>
      <c r="M966" s="176"/>
      <c r="N966" s="176"/>
      <c r="O966" s="170" t="s">
        <v>3818</v>
      </c>
      <c r="P966" s="177"/>
    </row>
    <row r="967" spans="1:16" ht="22.5" outlineLevel="2">
      <c r="A967" s="104">
        <v>385</v>
      </c>
      <c r="B967" s="105" t="s">
        <v>8</v>
      </c>
      <c r="C967" s="106" t="s">
        <v>275</v>
      </c>
      <c r="D967" s="107" t="s">
        <v>1208</v>
      </c>
      <c r="E967" s="105" t="s">
        <v>10</v>
      </c>
      <c r="F967" s="108">
        <v>752.56</v>
      </c>
      <c r="G967" s="138">
        <v>0</v>
      </c>
      <c r="H967" s="139">
        <f>F967*(1+G967/100)</f>
        <v>752.56</v>
      </c>
      <c r="I967" s="138"/>
      <c r="J967" s="170">
        <f>H967*I967</f>
        <v>0</v>
      </c>
      <c r="K967" s="171"/>
      <c r="L967" s="172">
        <f>H967*K967</f>
        <v>0</v>
      </c>
      <c r="M967" s="171"/>
      <c r="N967" s="172">
        <f>H967*M967</f>
        <v>0</v>
      </c>
      <c r="O967" s="170" t="s">
        <v>3818</v>
      </c>
    </row>
    <row r="968" spans="1:16" s="143" customFormat="1" ht="22.5" outlineLevel="3">
      <c r="A968" s="109"/>
      <c r="B968" s="110"/>
      <c r="C968" s="110"/>
      <c r="D968" s="111" t="s">
        <v>1113</v>
      </c>
      <c r="E968" s="110"/>
      <c r="F968" s="112">
        <v>752.56</v>
      </c>
      <c r="G968" s="141"/>
      <c r="H968" s="142"/>
      <c r="I968" s="141"/>
      <c r="J968" s="174"/>
      <c r="K968" s="175"/>
      <c r="L968" s="176"/>
      <c r="M968" s="176"/>
      <c r="N968" s="176"/>
      <c r="O968" s="170" t="s">
        <v>3818</v>
      </c>
      <c r="P968" s="177"/>
    </row>
    <row r="969" spans="1:16" ht="22.5" outlineLevel="2">
      <c r="A969" s="104">
        <v>386</v>
      </c>
      <c r="B969" s="105" t="s">
        <v>8</v>
      </c>
      <c r="C969" s="106" t="s">
        <v>276</v>
      </c>
      <c r="D969" s="107" t="s">
        <v>1297</v>
      </c>
      <c r="E969" s="105" t="s">
        <v>10</v>
      </c>
      <c r="F969" s="108">
        <v>863.7</v>
      </c>
      <c r="G969" s="138">
        <v>0</v>
      </c>
      <c r="H969" s="139">
        <f>F969*(1+G969/100)</f>
        <v>863.7</v>
      </c>
      <c r="I969" s="138"/>
      <c r="J969" s="170">
        <f>H969*I969</f>
        <v>0</v>
      </c>
      <c r="K969" s="171">
        <v>1.2999999999999999E-4</v>
      </c>
      <c r="L969" s="172">
        <f>H969*K969</f>
        <v>0.11228099999999999</v>
      </c>
      <c r="M969" s="171"/>
      <c r="N969" s="172">
        <f>H969*M969</f>
        <v>0</v>
      </c>
      <c r="O969" s="170" t="s">
        <v>3818</v>
      </c>
    </row>
    <row r="970" spans="1:16" s="143" customFormat="1" ht="22.5" outlineLevel="3">
      <c r="A970" s="109"/>
      <c r="B970" s="110"/>
      <c r="C970" s="110"/>
      <c r="D970" s="111" t="s">
        <v>1207</v>
      </c>
      <c r="E970" s="110"/>
      <c r="F970" s="112">
        <v>863.7</v>
      </c>
      <c r="G970" s="141"/>
      <c r="H970" s="142"/>
      <c r="I970" s="141"/>
      <c r="J970" s="174"/>
      <c r="K970" s="175"/>
      <c r="L970" s="176"/>
      <c r="M970" s="176"/>
      <c r="N970" s="176"/>
      <c r="O970" s="178" t="s">
        <v>2</v>
      </c>
      <c r="P970" s="177"/>
    </row>
    <row r="971" spans="1:16" s="146" customFormat="1" ht="12.75" customHeight="1" outlineLevel="2">
      <c r="A971" s="113"/>
      <c r="B971" s="114"/>
      <c r="C971" s="114"/>
      <c r="D971" s="115"/>
      <c r="E971" s="114"/>
      <c r="F971" s="116"/>
      <c r="G971" s="144"/>
      <c r="H971" s="145"/>
      <c r="I971" s="144"/>
      <c r="J971" s="179"/>
      <c r="K971" s="180"/>
      <c r="L971" s="181"/>
      <c r="M971" s="181"/>
      <c r="N971" s="181"/>
      <c r="O971" s="182" t="s">
        <v>2</v>
      </c>
      <c r="P971" s="183"/>
    </row>
    <row r="972" spans="1:16" s="137" customFormat="1" ht="16.5" customHeight="1" outlineLevel="1">
      <c r="A972" s="100"/>
      <c r="B972" s="101"/>
      <c r="C972" s="102"/>
      <c r="D972" s="102" t="s">
        <v>597</v>
      </c>
      <c r="E972" s="101"/>
      <c r="F972" s="103"/>
      <c r="G972" s="135"/>
      <c r="H972" s="136"/>
      <c r="I972" s="135"/>
      <c r="J972" s="165">
        <f>SUBTOTAL(9,J973:J983)</f>
        <v>0</v>
      </c>
      <c r="K972" s="166"/>
      <c r="L972" s="167">
        <f>SUBTOTAL(9,L973:L983)</f>
        <v>1.1516E-2</v>
      </c>
      <c r="M972" s="168"/>
      <c r="N972" s="167">
        <f>SUBTOTAL(9,N973:N983)</f>
        <v>0</v>
      </c>
      <c r="O972" s="163" t="s">
        <v>2</v>
      </c>
      <c r="P972" s="169"/>
    </row>
    <row r="973" spans="1:16" outlineLevel="2">
      <c r="A973" s="104">
        <v>387</v>
      </c>
      <c r="B973" s="105" t="s">
        <v>8</v>
      </c>
      <c r="C973" s="106" t="s">
        <v>277</v>
      </c>
      <c r="D973" s="107" t="s">
        <v>1061</v>
      </c>
      <c r="E973" s="105" t="s">
        <v>10</v>
      </c>
      <c r="F973" s="108">
        <v>287.89999999999998</v>
      </c>
      <c r="G973" s="138">
        <v>0</v>
      </c>
      <c r="H973" s="139">
        <f>F973*(1+G973/100)</f>
        <v>287.89999999999998</v>
      </c>
      <c r="I973" s="138"/>
      <c r="J973" s="170">
        <f>H973*I973</f>
        <v>0</v>
      </c>
      <c r="K973" s="171">
        <v>4.0000000000000003E-5</v>
      </c>
      <c r="L973" s="172">
        <f>H973*K973</f>
        <v>1.1516E-2</v>
      </c>
      <c r="M973" s="171"/>
      <c r="N973" s="172">
        <f>H973*M973</f>
        <v>0</v>
      </c>
      <c r="O973" s="170" t="s">
        <v>3818</v>
      </c>
    </row>
    <row r="974" spans="1:16" s="143" customFormat="1" outlineLevel="3">
      <c r="A974" s="109"/>
      <c r="B974" s="110"/>
      <c r="C974" s="110"/>
      <c r="D974" s="111" t="s">
        <v>554</v>
      </c>
      <c r="E974" s="110"/>
      <c r="F974" s="112">
        <v>287.89999999999998</v>
      </c>
      <c r="G974" s="141"/>
      <c r="H974" s="142"/>
      <c r="I974" s="141"/>
      <c r="J974" s="174"/>
      <c r="K974" s="175"/>
      <c r="L974" s="176"/>
      <c r="M974" s="176"/>
      <c r="N974" s="176"/>
      <c r="O974" s="178" t="s">
        <v>2</v>
      </c>
      <c r="P974" s="177"/>
    </row>
    <row r="975" spans="1:16" outlineLevel="2">
      <c r="A975" s="104">
        <v>388</v>
      </c>
      <c r="B975" s="105" t="s">
        <v>8</v>
      </c>
      <c r="C975" s="106" t="s">
        <v>435</v>
      </c>
      <c r="D975" s="107" t="s">
        <v>834</v>
      </c>
      <c r="E975" s="105" t="s">
        <v>22</v>
      </c>
      <c r="F975" s="108">
        <v>1</v>
      </c>
      <c r="G975" s="138"/>
      <c r="H975" s="139">
        <f>F975*(1+G975/100)</f>
        <v>1</v>
      </c>
      <c r="I975" s="138"/>
      <c r="J975" s="170">
        <f>H975*I975</f>
        <v>0</v>
      </c>
      <c r="K975" s="171"/>
      <c r="L975" s="172">
        <f>H975*K975</f>
        <v>0</v>
      </c>
      <c r="M975" s="171"/>
      <c r="N975" s="172">
        <f>H975*M975</f>
        <v>0</v>
      </c>
      <c r="O975" s="184" t="s">
        <v>1651</v>
      </c>
    </row>
    <row r="976" spans="1:16" outlineLevel="2">
      <c r="A976" s="104">
        <v>389</v>
      </c>
      <c r="B976" s="105" t="s">
        <v>8</v>
      </c>
      <c r="C976" s="106" t="s">
        <v>437</v>
      </c>
      <c r="D976" s="107" t="s">
        <v>1069</v>
      </c>
      <c r="E976" s="105" t="s">
        <v>18</v>
      </c>
      <c r="F976" s="108">
        <v>3</v>
      </c>
      <c r="G976" s="138"/>
      <c r="H976" s="139">
        <f>F976*(1+G976/100)</f>
        <v>3</v>
      </c>
      <c r="I976" s="138"/>
      <c r="J976" s="170">
        <f>H976*I976</f>
        <v>0</v>
      </c>
      <c r="K976" s="171"/>
      <c r="L976" s="172">
        <f>H976*K976</f>
        <v>0</v>
      </c>
      <c r="M976" s="171"/>
      <c r="N976" s="172">
        <f>H976*M976</f>
        <v>0</v>
      </c>
      <c r="O976" s="184" t="s">
        <v>1651</v>
      </c>
    </row>
    <row r="977" spans="1:16" s="143" customFormat="1" outlineLevel="3">
      <c r="A977" s="109"/>
      <c r="B977" s="110"/>
      <c r="C977" s="110"/>
      <c r="D977" s="111" t="s">
        <v>380</v>
      </c>
      <c r="E977" s="110"/>
      <c r="F977" s="112">
        <v>3</v>
      </c>
      <c r="G977" s="141"/>
      <c r="H977" s="142"/>
      <c r="I977" s="141"/>
      <c r="J977" s="174"/>
      <c r="K977" s="175"/>
      <c r="L977" s="176"/>
      <c r="M977" s="176"/>
      <c r="N977" s="176"/>
      <c r="O977" s="184" t="s">
        <v>1651</v>
      </c>
      <c r="P977" s="177"/>
    </row>
    <row r="978" spans="1:16" ht="22.5" outlineLevel="2">
      <c r="A978" s="104">
        <v>390</v>
      </c>
      <c r="B978" s="105" t="s">
        <v>1</v>
      </c>
      <c r="C978" s="106" t="s">
        <v>473</v>
      </c>
      <c r="D978" s="107" t="s">
        <v>1258</v>
      </c>
      <c r="E978" s="105" t="s">
        <v>18</v>
      </c>
      <c r="F978" s="108">
        <v>3</v>
      </c>
      <c r="G978" s="138"/>
      <c r="H978" s="139">
        <f>F978*(1+G978/100)</f>
        <v>3</v>
      </c>
      <c r="I978" s="138"/>
      <c r="J978" s="170">
        <f>H978*I978</f>
        <v>0</v>
      </c>
      <c r="K978" s="171"/>
      <c r="L978" s="172">
        <f>H978*K978</f>
        <v>0</v>
      </c>
      <c r="M978" s="171"/>
      <c r="N978" s="172">
        <f>H978*M978</f>
        <v>0</v>
      </c>
      <c r="O978" s="184" t="s">
        <v>1651</v>
      </c>
    </row>
    <row r="979" spans="1:16" s="143" customFormat="1" outlineLevel="3">
      <c r="A979" s="109"/>
      <c r="B979" s="110"/>
      <c r="C979" s="110"/>
      <c r="D979" s="111" t="s">
        <v>380</v>
      </c>
      <c r="E979" s="110"/>
      <c r="F979" s="112">
        <v>3</v>
      </c>
      <c r="G979" s="141"/>
      <c r="H979" s="142"/>
      <c r="I979" s="141"/>
      <c r="J979" s="174"/>
      <c r="K979" s="175"/>
      <c r="L979" s="176"/>
      <c r="M979" s="176"/>
      <c r="N979" s="176"/>
      <c r="O979" s="184" t="s">
        <v>1651</v>
      </c>
      <c r="P979" s="177"/>
    </row>
    <row r="980" spans="1:16" ht="22.5" outlineLevel="2">
      <c r="A980" s="104">
        <v>391</v>
      </c>
      <c r="B980" s="105" t="s">
        <v>8</v>
      </c>
      <c r="C980" s="106" t="s">
        <v>436</v>
      </c>
      <c r="D980" s="107" t="s">
        <v>1374</v>
      </c>
      <c r="E980" s="105" t="s">
        <v>18</v>
      </c>
      <c r="F980" s="108">
        <v>8</v>
      </c>
      <c r="G980" s="138"/>
      <c r="H980" s="139">
        <f>F980*(1+G980/100)</f>
        <v>8</v>
      </c>
      <c r="I980" s="138"/>
      <c r="J980" s="170">
        <f>H980*I980</f>
        <v>0</v>
      </c>
      <c r="K980" s="171"/>
      <c r="L980" s="172">
        <f>H980*K980</f>
        <v>0</v>
      </c>
      <c r="M980" s="171"/>
      <c r="N980" s="172">
        <f>H980*M980</f>
        <v>0</v>
      </c>
      <c r="O980" s="184" t="s">
        <v>1651</v>
      </c>
    </row>
    <row r="981" spans="1:16" s="143" customFormat="1" outlineLevel="3">
      <c r="A981" s="109"/>
      <c r="B981" s="110"/>
      <c r="C981" s="110"/>
      <c r="D981" s="111" t="s">
        <v>381</v>
      </c>
      <c r="E981" s="110"/>
      <c r="F981" s="112">
        <v>8</v>
      </c>
      <c r="G981" s="141"/>
      <c r="H981" s="142"/>
      <c r="I981" s="141"/>
      <c r="J981" s="174"/>
      <c r="K981" s="175"/>
      <c r="L981" s="176"/>
      <c r="M981" s="176"/>
      <c r="N981" s="176"/>
      <c r="O981" s="184" t="s">
        <v>1651</v>
      </c>
      <c r="P981" s="177"/>
    </row>
    <row r="982" spans="1:16" ht="33.75" outlineLevel="2">
      <c r="A982" s="104">
        <v>392</v>
      </c>
      <c r="B982" s="105" t="s">
        <v>8</v>
      </c>
      <c r="C982" s="106" t="s">
        <v>438</v>
      </c>
      <c r="D982" s="107" t="s">
        <v>1442</v>
      </c>
      <c r="E982" s="105" t="s">
        <v>17</v>
      </c>
      <c r="F982" s="108">
        <v>1</v>
      </c>
      <c r="G982" s="138"/>
      <c r="H982" s="139">
        <f>F982*(1+G982/100)</f>
        <v>1</v>
      </c>
      <c r="I982" s="138"/>
      <c r="J982" s="170">
        <f>H982*I982</f>
        <v>0</v>
      </c>
      <c r="K982" s="171"/>
      <c r="L982" s="172">
        <f>H982*K982</f>
        <v>0</v>
      </c>
      <c r="M982" s="171"/>
      <c r="N982" s="172">
        <f>H982*M982</f>
        <v>0</v>
      </c>
      <c r="O982" s="184" t="s">
        <v>1651</v>
      </c>
    </row>
    <row r="983" spans="1:16" s="146" customFormat="1" ht="12.75" customHeight="1" outlineLevel="2">
      <c r="A983" s="113"/>
      <c r="B983" s="114"/>
      <c r="C983" s="114"/>
      <c r="D983" s="115"/>
      <c r="E983" s="114"/>
      <c r="F983" s="116"/>
      <c r="G983" s="144"/>
      <c r="H983" s="145"/>
      <c r="I983" s="144"/>
      <c r="J983" s="179"/>
      <c r="K983" s="180"/>
      <c r="L983" s="181"/>
      <c r="M983" s="181"/>
      <c r="N983" s="181"/>
      <c r="O983" s="182" t="s">
        <v>2</v>
      </c>
      <c r="P983" s="183"/>
    </row>
    <row r="984" spans="1:16" s="137" customFormat="1" ht="16.5" customHeight="1" outlineLevel="1">
      <c r="A984" s="100"/>
      <c r="B984" s="101"/>
      <c r="C984" s="102"/>
      <c r="D984" s="102" t="s">
        <v>613</v>
      </c>
      <c r="E984" s="101"/>
      <c r="F984" s="103"/>
      <c r="G984" s="135"/>
      <c r="H984" s="136"/>
      <c r="I984" s="135"/>
      <c r="J984" s="165">
        <f>SUBTOTAL(9,J985:J995)</f>
        <v>0</v>
      </c>
      <c r="K984" s="166"/>
      <c r="L984" s="167">
        <f>SUBTOTAL(9,L985:L995)</f>
        <v>0</v>
      </c>
      <c r="M984" s="168"/>
      <c r="N984" s="167">
        <f>SUBTOTAL(9,N985:N995)</f>
        <v>126.20591599999999</v>
      </c>
      <c r="O984" s="163" t="s">
        <v>2</v>
      </c>
      <c r="P984" s="169"/>
    </row>
    <row r="985" spans="1:16" outlineLevel="2">
      <c r="A985" s="104">
        <v>393</v>
      </c>
      <c r="B985" s="105" t="s">
        <v>8</v>
      </c>
      <c r="C985" s="106" t="s">
        <v>287</v>
      </c>
      <c r="D985" s="107" t="s">
        <v>931</v>
      </c>
      <c r="E985" s="105" t="s">
        <v>10</v>
      </c>
      <c r="F985" s="108">
        <v>271</v>
      </c>
      <c r="G985" s="138">
        <v>0</v>
      </c>
      <c r="H985" s="139">
        <f>F985*(1+G985/100)</f>
        <v>271</v>
      </c>
      <c r="I985" s="138"/>
      <c r="J985" s="170">
        <f>H985*I985</f>
        <v>0</v>
      </c>
      <c r="K985" s="171"/>
      <c r="L985" s="172">
        <f>H985*K985</f>
        <v>0</v>
      </c>
      <c r="M985" s="171">
        <v>0.122</v>
      </c>
      <c r="N985" s="172">
        <f>H985*M985</f>
        <v>33.061999999999998</v>
      </c>
      <c r="O985" s="170" t="s">
        <v>3818</v>
      </c>
    </row>
    <row r="986" spans="1:16" s="143" customFormat="1" outlineLevel="3">
      <c r="A986" s="109"/>
      <c r="B986" s="110"/>
      <c r="C986" s="110"/>
      <c r="D986" s="111" t="s">
        <v>651</v>
      </c>
      <c r="E986" s="110"/>
      <c r="F986" s="112">
        <v>271</v>
      </c>
      <c r="G986" s="141"/>
      <c r="H986" s="142"/>
      <c r="I986" s="141"/>
      <c r="J986" s="174"/>
      <c r="K986" s="175"/>
      <c r="L986" s="176"/>
      <c r="M986" s="176"/>
      <c r="N986" s="176"/>
      <c r="O986" s="178" t="s">
        <v>2</v>
      </c>
      <c r="P986" s="177"/>
    </row>
    <row r="987" spans="1:16" outlineLevel="2">
      <c r="A987" s="104">
        <v>394</v>
      </c>
      <c r="B987" s="105" t="s">
        <v>8</v>
      </c>
      <c r="C987" s="106" t="s">
        <v>291</v>
      </c>
      <c r="D987" s="107" t="s">
        <v>954</v>
      </c>
      <c r="E987" s="105" t="s">
        <v>11</v>
      </c>
      <c r="F987" s="108">
        <v>27.1</v>
      </c>
      <c r="G987" s="138">
        <v>0</v>
      </c>
      <c r="H987" s="139">
        <f>F987*(1+G987/100)</f>
        <v>27.1</v>
      </c>
      <c r="I987" s="138"/>
      <c r="J987" s="170">
        <f>H987*I987</f>
        <v>0</v>
      </c>
      <c r="K987" s="171"/>
      <c r="L987" s="172">
        <f>H987*K987</f>
        <v>0</v>
      </c>
      <c r="M987" s="171">
        <v>1.4</v>
      </c>
      <c r="N987" s="172">
        <f>H987*M987</f>
        <v>37.94</v>
      </c>
      <c r="O987" s="170" t="s">
        <v>3818</v>
      </c>
    </row>
    <row r="988" spans="1:16" s="143" customFormat="1" ht="22.5" outlineLevel="3">
      <c r="A988" s="109"/>
      <c r="B988" s="110"/>
      <c r="C988" s="110"/>
      <c r="D988" s="111" t="s">
        <v>718</v>
      </c>
      <c r="E988" s="110"/>
      <c r="F988" s="112">
        <v>27.1</v>
      </c>
      <c r="G988" s="141"/>
      <c r="H988" s="142"/>
      <c r="I988" s="141"/>
      <c r="J988" s="174"/>
      <c r="K988" s="175"/>
      <c r="L988" s="176"/>
      <c r="M988" s="176"/>
      <c r="N988" s="176"/>
      <c r="O988" s="170" t="s">
        <v>3818</v>
      </c>
      <c r="P988" s="177"/>
    </row>
    <row r="989" spans="1:16" outlineLevel="2">
      <c r="A989" s="104">
        <v>395</v>
      </c>
      <c r="B989" s="105" t="s">
        <v>8</v>
      </c>
      <c r="C989" s="106" t="s">
        <v>286</v>
      </c>
      <c r="D989" s="107" t="s">
        <v>1049</v>
      </c>
      <c r="E989" s="105" t="s">
        <v>18</v>
      </c>
      <c r="F989" s="108">
        <v>56.00033333333333</v>
      </c>
      <c r="G989" s="138">
        <v>0</v>
      </c>
      <c r="H989" s="139">
        <f>F989*(1+G989/100)</f>
        <v>56.00033333333333</v>
      </c>
      <c r="I989" s="138"/>
      <c r="J989" s="170">
        <f>H989*I989</f>
        <v>0</v>
      </c>
      <c r="K989" s="171"/>
      <c r="L989" s="172">
        <f>H989*K989</f>
        <v>0</v>
      </c>
      <c r="M989" s="171">
        <v>4.8000000000000001E-2</v>
      </c>
      <c r="N989" s="172">
        <f>H989*M989</f>
        <v>2.6880159999999997</v>
      </c>
      <c r="O989" s="170" t="s">
        <v>3818</v>
      </c>
    </row>
    <row r="990" spans="1:16" s="143" customFormat="1" outlineLevel="3">
      <c r="A990" s="109"/>
      <c r="B990" s="110"/>
      <c r="C990" s="110"/>
      <c r="D990" s="111" t="s">
        <v>700</v>
      </c>
      <c r="E990" s="110"/>
      <c r="F990" s="112">
        <v>56.00033333333333</v>
      </c>
      <c r="G990" s="141"/>
      <c r="H990" s="142"/>
      <c r="I990" s="141"/>
      <c r="J990" s="174"/>
      <c r="K990" s="175"/>
      <c r="L990" s="176"/>
      <c r="M990" s="176"/>
      <c r="N990" s="176"/>
      <c r="O990" s="170" t="s">
        <v>3818</v>
      </c>
      <c r="P990" s="177"/>
    </row>
    <row r="991" spans="1:16" ht="22.5" outlineLevel="2">
      <c r="A991" s="104">
        <v>396</v>
      </c>
      <c r="B991" s="105" t="s">
        <v>8</v>
      </c>
      <c r="C991" s="106" t="s">
        <v>282</v>
      </c>
      <c r="D991" s="107" t="s">
        <v>1139</v>
      </c>
      <c r="E991" s="105" t="s">
        <v>11</v>
      </c>
      <c r="F991" s="108">
        <v>28.122499999999995</v>
      </c>
      <c r="G991" s="138">
        <v>0</v>
      </c>
      <c r="H991" s="139">
        <f>F991*(1+G991/100)</f>
        <v>28.122499999999995</v>
      </c>
      <c r="I991" s="138"/>
      <c r="J991" s="170">
        <f>H991*I991</f>
        <v>0</v>
      </c>
      <c r="K991" s="171"/>
      <c r="L991" s="172">
        <f>H991*K991</f>
        <v>0</v>
      </c>
      <c r="M991" s="171">
        <v>1.8</v>
      </c>
      <c r="N991" s="172">
        <f>H991*M991</f>
        <v>50.620499999999993</v>
      </c>
      <c r="O991" s="170" t="s">
        <v>3818</v>
      </c>
    </row>
    <row r="992" spans="1:16" s="143" customFormat="1" outlineLevel="3">
      <c r="A992" s="109"/>
      <c r="B992" s="110"/>
      <c r="C992" s="110"/>
      <c r="D992" s="111" t="s">
        <v>906</v>
      </c>
      <c r="E992" s="110"/>
      <c r="F992" s="112">
        <v>28.122499999999995</v>
      </c>
      <c r="G992" s="141"/>
      <c r="H992" s="142"/>
      <c r="I992" s="141"/>
      <c r="J992" s="174"/>
      <c r="K992" s="175"/>
      <c r="L992" s="176"/>
      <c r="M992" s="176"/>
      <c r="N992" s="176"/>
      <c r="O992" s="170" t="s">
        <v>3818</v>
      </c>
      <c r="P992" s="177"/>
    </row>
    <row r="993" spans="1:16" outlineLevel="2">
      <c r="A993" s="104">
        <v>397</v>
      </c>
      <c r="B993" s="105" t="s">
        <v>8</v>
      </c>
      <c r="C993" s="106" t="s">
        <v>283</v>
      </c>
      <c r="D993" s="107" t="s">
        <v>740</v>
      </c>
      <c r="E993" s="105" t="s">
        <v>11</v>
      </c>
      <c r="F993" s="108">
        <v>0.97199999999999998</v>
      </c>
      <c r="G993" s="138">
        <v>0</v>
      </c>
      <c r="H993" s="139">
        <f>F993*(1+G993/100)</f>
        <v>0.97199999999999998</v>
      </c>
      <c r="I993" s="138"/>
      <c r="J993" s="170">
        <f>H993*I993</f>
        <v>0</v>
      </c>
      <c r="K993" s="171"/>
      <c r="L993" s="172">
        <f>H993*K993</f>
        <v>0</v>
      </c>
      <c r="M993" s="171">
        <v>1.95</v>
      </c>
      <c r="N993" s="172">
        <f>H993*M993</f>
        <v>1.8954</v>
      </c>
      <c r="O993" s="170" t="s">
        <v>3818</v>
      </c>
    </row>
    <row r="994" spans="1:16" s="143" customFormat="1" outlineLevel="3">
      <c r="A994" s="109"/>
      <c r="B994" s="110"/>
      <c r="C994" s="110"/>
      <c r="D994" s="111" t="s">
        <v>576</v>
      </c>
      <c r="E994" s="110"/>
      <c r="F994" s="112">
        <v>0.97199999999999998</v>
      </c>
      <c r="G994" s="141"/>
      <c r="H994" s="142"/>
      <c r="I994" s="141"/>
      <c r="J994" s="174"/>
      <c r="K994" s="175"/>
      <c r="L994" s="176"/>
      <c r="M994" s="176"/>
      <c r="N994" s="176"/>
      <c r="O994" s="178" t="s">
        <v>2</v>
      </c>
      <c r="P994" s="177"/>
    </row>
    <row r="995" spans="1:16" s="146" customFormat="1" ht="12.75" customHeight="1" outlineLevel="2">
      <c r="A995" s="113"/>
      <c r="B995" s="114"/>
      <c r="C995" s="114"/>
      <c r="D995" s="115"/>
      <c r="E995" s="114"/>
      <c r="F995" s="116"/>
      <c r="G995" s="144"/>
      <c r="H995" s="145"/>
      <c r="I995" s="144"/>
      <c r="J995" s="179"/>
      <c r="K995" s="180"/>
      <c r="L995" s="181"/>
      <c r="M995" s="181"/>
      <c r="N995" s="181"/>
      <c r="O995" s="182" t="s">
        <v>2</v>
      </c>
      <c r="P995" s="183"/>
    </row>
    <row r="996" spans="1:16" s="137" customFormat="1" ht="16.5" customHeight="1" outlineLevel="1">
      <c r="A996" s="100"/>
      <c r="B996" s="101"/>
      <c r="C996" s="102"/>
      <c r="D996" s="102" t="s">
        <v>649</v>
      </c>
      <c r="E996" s="101"/>
      <c r="F996" s="103"/>
      <c r="G996" s="135"/>
      <c r="H996" s="136"/>
      <c r="I996" s="135"/>
      <c r="J996" s="165">
        <f>SUBTOTAL(9,J997:J1008)</f>
        <v>0</v>
      </c>
      <c r="K996" s="166"/>
      <c r="L996" s="167"/>
      <c r="M996" s="168"/>
      <c r="N996" s="167">
        <f>SUBTOTAL(9,N997:N1008)</f>
        <v>0</v>
      </c>
      <c r="O996" s="163" t="s">
        <v>2</v>
      </c>
      <c r="P996" s="169"/>
    </row>
    <row r="997" spans="1:16" ht="22.5" outlineLevel="2">
      <c r="A997" s="104">
        <v>398</v>
      </c>
      <c r="B997" s="105" t="s">
        <v>8</v>
      </c>
      <c r="C997" s="106" t="s">
        <v>313</v>
      </c>
      <c r="D997" s="107" t="s">
        <v>1273</v>
      </c>
      <c r="E997" s="105" t="s">
        <v>4</v>
      </c>
      <c r="F997" s="108">
        <v>173.94392524243594</v>
      </c>
      <c r="G997" s="138"/>
      <c r="H997" s="139">
        <f>F997*(1+G997/100)</f>
        <v>173.94392524243594</v>
      </c>
      <c r="I997" s="138"/>
      <c r="J997" s="170">
        <f>H997*I997</f>
        <v>0</v>
      </c>
      <c r="K997" s="171"/>
      <c r="L997" s="172"/>
      <c r="M997" s="171"/>
      <c r="N997" s="172">
        <f>H997*M997</f>
        <v>0</v>
      </c>
      <c r="O997" s="170" t="s">
        <v>3818</v>
      </c>
    </row>
    <row r="998" spans="1:16" ht="22.5" outlineLevel="2">
      <c r="A998" s="104">
        <v>399</v>
      </c>
      <c r="B998" s="105" t="s">
        <v>8</v>
      </c>
      <c r="C998" s="106" t="s">
        <v>314</v>
      </c>
      <c r="D998" s="107" t="s">
        <v>1147</v>
      </c>
      <c r="E998" s="105" t="s">
        <v>4</v>
      </c>
      <c r="F998" s="108">
        <v>173.94392524243594</v>
      </c>
      <c r="G998" s="138"/>
      <c r="H998" s="139">
        <f>F998*(1+G998/100)</f>
        <v>173.94392524243594</v>
      </c>
      <c r="I998" s="138"/>
      <c r="J998" s="170">
        <f>H998*I998</f>
        <v>0</v>
      </c>
      <c r="K998" s="171"/>
      <c r="L998" s="172"/>
      <c r="M998" s="171"/>
      <c r="N998" s="172">
        <f>H998*M998</f>
        <v>0</v>
      </c>
      <c r="O998" s="170" t="s">
        <v>3818</v>
      </c>
    </row>
    <row r="999" spans="1:16" outlineLevel="2">
      <c r="A999" s="104">
        <v>400</v>
      </c>
      <c r="B999" s="105" t="s">
        <v>8</v>
      </c>
      <c r="C999" s="106" t="s">
        <v>315</v>
      </c>
      <c r="D999" s="107" t="s">
        <v>1118</v>
      </c>
      <c r="E999" s="105" t="s">
        <v>4</v>
      </c>
      <c r="F999" s="108">
        <v>521.83199999999999</v>
      </c>
      <c r="G999" s="138"/>
      <c r="H999" s="139">
        <f>F999*(1+G999/100)</f>
        <v>521.83199999999999</v>
      </c>
      <c r="I999" s="138"/>
      <c r="J999" s="170">
        <f>H999*I999</f>
        <v>0</v>
      </c>
      <c r="K999" s="171"/>
      <c r="L999" s="172"/>
      <c r="M999" s="171"/>
      <c r="N999" s="172">
        <f>H999*M999</f>
        <v>0</v>
      </c>
      <c r="O999" s="170" t="s">
        <v>3818</v>
      </c>
    </row>
    <row r="1000" spans="1:16" s="143" customFormat="1" ht="22.5" outlineLevel="3">
      <c r="A1000" s="109"/>
      <c r="B1000" s="110"/>
      <c r="C1000" s="110"/>
      <c r="D1000" s="111" t="s">
        <v>1101</v>
      </c>
      <c r="E1000" s="110"/>
      <c r="F1000" s="112">
        <v>521.83199999999999</v>
      </c>
      <c r="G1000" s="141"/>
      <c r="H1000" s="142"/>
      <c r="I1000" s="141"/>
      <c r="J1000" s="174"/>
      <c r="K1000" s="175"/>
      <c r="L1000" s="176"/>
      <c r="M1000" s="176"/>
      <c r="N1000" s="176"/>
      <c r="O1000" s="170" t="s">
        <v>3818</v>
      </c>
      <c r="P1000" s="177"/>
    </row>
    <row r="1001" spans="1:16" ht="22.5" outlineLevel="2">
      <c r="A1001" s="104">
        <v>401</v>
      </c>
      <c r="B1001" s="105" t="s">
        <v>8</v>
      </c>
      <c r="C1001" s="106" t="s">
        <v>317</v>
      </c>
      <c r="D1001" s="107" t="s">
        <v>1251</v>
      </c>
      <c r="E1001" s="105" t="s">
        <v>4</v>
      </c>
      <c r="F1001" s="108">
        <v>68.48</v>
      </c>
      <c r="G1001" s="138"/>
      <c r="H1001" s="139">
        <f>F1001*(1+G1001/100)</f>
        <v>68.48</v>
      </c>
      <c r="I1001" s="138"/>
      <c r="J1001" s="170">
        <f>H1001*I1001</f>
        <v>0</v>
      </c>
      <c r="K1001" s="171"/>
      <c r="L1001" s="172"/>
      <c r="M1001" s="171"/>
      <c r="N1001" s="172">
        <f>H1001*M1001</f>
        <v>0</v>
      </c>
      <c r="O1001" s="170" t="s">
        <v>3818</v>
      </c>
    </row>
    <row r="1002" spans="1:16" s="143" customFormat="1" outlineLevel="3">
      <c r="A1002" s="109"/>
      <c r="B1002" s="110"/>
      <c r="C1002" s="110"/>
      <c r="D1002" s="111" t="s">
        <v>633</v>
      </c>
      <c r="E1002" s="110"/>
      <c r="F1002" s="112">
        <v>68.48</v>
      </c>
      <c r="G1002" s="141"/>
      <c r="H1002" s="142"/>
      <c r="I1002" s="141"/>
      <c r="J1002" s="174"/>
      <c r="K1002" s="175"/>
      <c r="L1002" s="176"/>
      <c r="M1002" s="176"/>
      <c r="N1002" s="176"/>
      <c r="O1002" s="170" t="s">
        <v>3818</v>
      </c>
      <c r="P1002" s="177"/>
    </row>
    <row r="1003" spans="1:16" ht="22.5" outlineLevel="2">
      <c r="A1003" s="104">
        <v>402</v>
      </c>
      <c r="B1003" s="105" t="s">
        <v>8</v>
      </c>
      <c r="C1003" s="106" t="s">
        <v>318</v>
      </c>
      <c r="D1003" s="107" t="s">
        <v>1252</v>
      </c>
      <c r="E1003" s="105" t="s">
        <v>4</v>
      </c>
      <c r="F1003" s="108">
        <v>43.706000000000003</v>
      </c>
      <c r="G1003" s="138">
        <v>0</v>
      </c>
      <c r="H1003" s="139">
        <f>F1003*(1+G1003/100)</f>
        <v>43.706000000000003</v>
      </c>
      <c r="I1003" s="138"/>
      <c r="J1003" s="170">
        <f>H1003*I1003</f>
        <v>0</v>
      </c>
      <c r="K1003" s="171"/>
      <c r="L1003" s="172"/>
      <c r="M1003" s="171"/>
      <c r="N1003" s="172">
        <f>H1003*M1003</f>
        <v>0</v>
      </c>
      <c r="O1003" s="170" t="s">
        <v>3818</v>
      </c>
    </row>
    <row r="1004" spans="1:16" s="143" customFormat="1" outlineLevel="3">
      <c r="A1004" s="109"/>
      <c r="B1004" s="110"/>
      <c r="C1004" s="110"/>
      <c r="D1004" s="111" t="s">
        <v>835</v>
      </c>
      <c r="E1004" s="110"/>
      <c r="F1004" s="112">
        <v>43.706000000000003</v>
      </c>
      <c r="G1004" s="141"/>
      <c r="H1004" s="142"/>
      <c r="I1004" s="141"/>
      <c r="J1004" s="174"/>
      <c r="K1004" s="175"/>
      <c r="L1004" s="176"/>
      <c r="M1004" s="176"/>
      <c r="N1004" s="176"/>
      <c r="O1004" s="170" t="s">
        <v>3818</v>
      </c>
      <c r="P1004" s="177"/>
    </row>
    <row r="1005" spans="1:16" ht="22.5" outlineLevel="2">
      <c r="A1005" s="104">
        <v>403</v>
      </c>
      <c r="B1005" s="105" t="s">
        <v>8</v>
      </c>
      <c r="C1005" s="106" t="s">
        <v>319</v>
      </c>
      <c r="D1005" s="107" t="s">
        <v>1247</v>
      </c>
      <c r="E1005" s="105" t="s">
        <v>4</v>
      </c>
      <c r="F1005" s="108">
        <v>61.757999999999981</v>
      </c>
      <c r="G1005" s="138"/>
      <c r="H1005" s="139">
        <f>F1005*(1+G1005/100)</f>
        <v>61.757999999999981</v>
      </c>
      <c r="I1005" s="138"/>
      <c r="J1005" s="170">
        <f>H1005*I1005</f>
        <v>0</v>
      </c>
      <c r="K1005" s="171"/>
      <c r="L1005" s="172"/>
      <c r="M1005" s="171"/>
      <c r="N1005" s="172">
        <f>H1005*M1005</f>
        <v>0</v>
      </c>
      <c r="O1005" s="170" t="s">
        <v>3818</v>
      </c>
    </row>
    <row r="1006" spans="1:16" s="143" customFormat="1" ht="22.5" outlineLevel="3">
      <c r="A1006" s="109"/>
      <c r="B1006" s="110"/>
      <c r="C1006" s="110"/>
      <c r="D1006" s="111" t="s">
        <v>1164</v>
      </c>
      <c r="E1006" s="110"/>
      <c r="F1006" s="112">
        <v>61.757999999999981</v>
      </c>
      <c r="G1006" s="141"/>
      <c r="H1006" s="142"/>
      <c r="I1006" s="141"/>
      <c r="J1006" s="174"/>
      <c r="K1006" s="175"/>
      <c r="L1006" s="176"/>
      <c r="M1006" s="176"/>
      <c r="N1006" s="176"/>
      <c r="O1006" s="170" t="s">
        <v>3818</v>
      </c>
      <c r="P1006" s="177"/>
    </row>
    <row r="1007" spans="1:16" outlineLevel="2">
      <c r="A1007" s="104">
        <v>404</v>
      </c>
      <c r="B1007" s="105" t="s">
        <v>8</v>
      </c>
      <c r="C1007" s="106" t="s">
        <v>323</v>
      </c>
      <c r="D1007" s="107" t="s">
        <v>792</v>
      </c>
      <c r="E1007" s="105" t="s">
        <v>4</v>
      </c>
      <c r="F1007" s="108">
        <v>34.876002129095006</v>
      </c>
      <c r="G1007" s="138"/>
      <c r="H1007" s="139">
        <f>F1007*(1+G1007/100)</f>
        <v>34.876002129095006</v>
      </c>
      <c r="I1007" s="138"/>
      <c r="J1007" s="170">
        <f>H1007*I1007</f>
        <v>0</v>
      </c>
      <c r="K1007" s="171"/>
      <c r="L1007" s="172"/>
      <c r="M1007" s="171"/>
      <c r="N1007" s="172">
        <f>H1007*M1007</f>
        <v>0</v>
      </c>
      <c r="O1007" s="170" t="s">
        <v>3818</v>
      </c>
    </row>
    <row r="1008" spans="1:16" s="146" customFormat="1" ht="12.75" customHeight="1" outlineLevel="2">
      <c r="A1008" s="113"/>
      <c r="B1008" s="114"/>
      <c r="C1008" s="114"/>
      <c r="D1008" s="115"/>
      <c r="E1008" s="114"/>
      <c r="F1008" s="116"/>
      <c r="G1008" s="144"/>
      <c r="H1008" s="145"/>
      <c r="I1008" s="144"/>
      <c r="J1008" s="179"/>
      <c r="K1008" s="180"/>
      <c r="L1008" s="181"/>
      <c r="M1008" s="181"/>
      <c r="N1008" s="181"/>
      <c r="O1008" s="182" t="s">
        <v>2</v>
      </c>
      <c r="P1008" s="183"/>
    </row>
    <row r="1009" spans="1:16" s="137" customFormat="1" ht="16.5" customHeight="1" outlineLevel="1">
      <c r="A1009" s="100"/>
      <c r="B1009" s="101"/>
      <c r="C1009" s="102"/>
      <c r="D1009" s="102" t="s">
        <v>663</v>
      </c>
      <c r="E1009" s="101"/>
      <c r="F1009" s="103"/>
      <c r="G1009" s="135"/>
      <c r="H1009" s="136"/>
      <c r="I1009" s="135"/>
      <c r="J1009" s="165">
        <f>SUBTOTAL(9,J1010:J1015)</f>
        <v>0</v>
      </c>
      <c r="K1009" s="166"/>
      <c r="L1009" s="167"/>
      <c r="M1009" s="168"/>
      <c r="N1009" s="167">
        <f>SUBTOTAL(9,N1010:N1015)</f>
        <v>0</v>
      </c>
      <c r="O1009" s="163" t="s">
        <v>2</v>
      </c>
      <c r="P1009" s="169"/>
    </row>
    <row r="1010" spans="1:16" ht="22.5" outlineLevel="2">
      <c r="A1010" s="104">
        <v>405</v>
      </c>
      <c r="B1010" s="105" t="s">
        <v>8</v>
      </c>
      <c r="C1010" s="106" t="s">
        <v>158</v>
      </c>
      <c r="D1010" s="107" t="s">
        <v>1250</v>
      </c>
      <c r="E1010" s="105" t="s">
        <v>10</v>
      </c>
      <c r="F1010" s="108">
        <v>24.84</v>
      </c>
      <c r="G1010" s="138"/>
      <c r="H1010" s="139">
        <f>F1010*(1+G1010/100)</f>
        <v>24.84</v>
      </c>
      <c r="I1010" s="138"/>
      <c r="J1010" s="170">
        <f>H1010*I1010</f>
        <v>0</v>
      </c>
      <c r="K1010" s="171">
        <v>3.5000000000000001E-3</v>
      </c>
      <c r="L1010" s="172"/>
      <c r="M1010" s="171"/>
      <c r="N1010" s="172">
        <f>H1010*M1010</f>
        <v>0</v>
      </c>
      <c r="O1010" s="170" t="s">
        <v>3818</v>
      </c>
    </row>
    <row r="1011" spans="1:16" s="143" customFormat="1" outlineLevel="3">
      <c r="A1011" s="109"/>
      <c r="B1011" s="110"/>
      <c r="C1011" s="110"/>
      <c r="D1011" s="111" t="s">
        <v>837</v>
      </c>
      <c r="E1011" s="110"/>
      <c r="F1011" s="112">
        <v>24.84</v>
      </c>
      <c r="G1011" s="141"/>
      <c r="H1011" s="142"/>
      <c r="I1011" s="141"/>
      <c r="J1011" s="174"/>
      <c r="K1011" s="175"/>
      <c r="L1011" s="176"/>
      <c r="M1011" s="176"/>
      <c r="N1011" s="176"/>
      <c r="O1011" s="170" t="s">
        <v>3818</v>
      </c>
      <c r="P1011" s="177"/>
    </row>
    <row r="1012" spans="1:16" ht="22.5" outlineLevel="2">
      <c r="A1012" s="104">
        <v>406</v>
      </c>
      <c r="B1012" s="105" t="s">
        <v>8</v>
      </c>
      <c r="C1012" s="106" t="s">
        <v>159</v>
      </c>
      <c r="D1012" s="107" t="s">
        <v>1233</v>
      </c>
      <c r="E1012" s="105" t="s">
        <v>10</v>
      </c>
      <c r="F1012" s="108">
        <v>11</v>
      </c>
      <c r="G1012" s="138"/>
      <c r="H1012" s="139">
        <f>F1012*(1+G1012/100)</f>
        <v>11</v>
      </c>
      <c r="I1012" s="138"/>
      <c r="J1012" s="170">
        <f>H1012*I1012</f>
        <v>0</v>
      </c>
      <c r="K1012" s="171">
        <v>3.5000000000000001E-3</v>
      </c>
      <c r="L1012" s="172"/>
      <c r="M1012" s="171"/>
      <c r="N1012" s="172">
        <f>H1012*M1012</f>
        <v>0</v>
      </c>
      <c r="O1012" s="170" t="s">
        <v>3818</v>
      </c>
    </row>
    <row r="1013" spans="1:16" s="143" customFormat="1" ht="22.5" outlineLevel="3">
      <c r="A1013" s="109"/>
      <c r="B1013" s="110"/>
      <c r="C1013" s="110"/>
      <c r="D1013" s="111" t="s">
        <v>958</v>
      </c>
      <c r="E1013" s="110"/>
      <c r="F1013" s="112">
        <v>11</v>
      </c>
      <c r="G1013" s="141"/>
      <c r="H1013" s="142"/>
      <c r="I1013" s="141"/>
      <c r="J1013" s="174"/>
      <c r="K1013" s="175"/>
      <c r="L1013" s="176"/>
      <c r="M1013" s="176"/>
      <c r="N1013" s="176"/>
      <c r="O1013" s="170" t="s">
        <v>3818</v>
      </c>
      <c r="P1013" s="177"/>
    </row>
    <row r="1014" spans="1:16" ht="22.5" outlineLevel="2">
      <c r="A1014" s="104">
        <v>407</v>
      </c>
      <c r="B1014" s="105" t="s">
        <v>8</v>
      </c>
      <c r="C1014" s="106" t="s">
        <v>327</v>
      </c>
      <c r="D1014" s="107" t="s">
        <v>1226</v>
      </c>
      <c r="E1014" s="105" t="s">
        <v>0</v>
      </c>
      <c r="F1014" s="108">
        <v>3.21</v>
      </c>
      <c r="G1014" s="138">
        <v>0</v>
      </c>
      <c r="H1014" s="139">
        <f>F1014*(1+G1014/100)</f>
        <v>3.21</v>
      </c>
      <c r="I1014" s="138">
        <f>SUM(J1010:J1012)/100</f>
        <v>0</v>
      </c>
      <c r="J1014" s="170">
        <f>H1014*I1014</f>
        <v>0</v>
      </c>
      <c r="K1014" s="171"/>
      <c r="L1014" s="172"/>
      <c r="M1014" s="171"/>
      <c r="N1014" s="172">
        <f>H1014*M1014</f>
        <v>0</v>
      </c>
      <c r="O1014" s="170" t="s">
        <v>3818</v>
      </c>
    </row>
    <row r="1015" spans="1:16" s="146" customFormat="1" ht="12.75" customHeight="1" outlineLevel="2">
      <c r="A1015" s="113"/>
      <c r="B1015" s="114"/>
      <c r="C1015" s="114"/>
      <c r="D1015" s="115"/>
      <c r="E1015" s="114"/>
      <c r="F1015" s="116"/>
      <c r="G1015" s="144"/>
      <c r="H1015" s="145"/>
      <c r="I1015" s="144"/>
      <c r="J1015" s="179"/>
      <c r="K1015" s="180"/>
      <c r="L1015" s="181"/>
      <c r="M1015" s="181"/>
      <c r="N1015" s="181"/>
      <c r="O1015" s="182" t="s">
        <v>2</v>
      </c>
      <c r="P1015" s="183"/>
    </row>
    <row r="1016" spans="1:16" s="137" customFormat="1" ht="16.5" customHeight="1" outlineLevel="1">
      <c r="A1016" s="100"/>
      <c r="B1016" s="101"/>
      <c r="C1016" s="102"/>
      <c r="D1016" s="102" t="s">
        <v>545</v>
      </c>
      <c r="E1016" s="101"/>
      <c r="F1016" s="103"/>
      <c r="G1016" s="135"/>
      <c r="H1016" s="136"/>
      <c r="I1016" s="135"/>
      <c r="J1016" s="165">
        <f>SUBTOTAL(9,J1017:J1039)</f>
        <v>0</v>
      </c>
      <c r="K1016" s="166"/>
      <c r="L1016" s="167"/>
      <c r="M1016" s="168"/>
      <c r="N1016" s="167">
        <f>SUBTOTAL(9,N1017:N1039)</f>
        <v>0</v>
      </c>
      <c r="O1016" s="163" t="s">
        <v>2</v>
      </c>
      <c r="P1016" s="169"/>
    </row>
    <row r="1017" spans="1:16" ht="22.5" outlineLevel="2">
      <c r="A1017" s="104">
        <v>408</v>
      </c>
      <c r="B1017" s="105" t="s">
        <v>8</v>
      </c>
      <c r="C1017" s="106" t="s">
        <v>164</v>
      </c>
      <c r="D1017" s="107" t="s">
        <v>1193</v>
      </c>
      <c r="E1017" s="105" t="s">
        <v>10</v>
      </c>
      <c r="F1017" s="108">
        <v>398.5</v>
      </c>
      <c r="G1017" s="138">
        <v>0</v>
      </c>
      <c r="H1017" s="139">
        <f>F1017*(1+G1017/100)</f>
        <v>398.5</v>
      </c>
      <c r="I1017" s="138"/>
      <c r="J1017" s="170">
        <f>H1017*I1017</f>
        <v>0</v>
      </c>
      <c r="K1017" s="171">
        <v>1.9000000000000001E-4</v>
      </c>
      <c r="L1017" s="172"/>
      <c r="M1017" s="171"/>
      <c r="N1017" s="172">
        <f>H1017*M1017</f>
        <v>0</v>
      </c>
      <c r="O1017" s="170" t="s">
        <v>3818</v>
      </c>
    </row>
    <row r="1018" spans="1:16" s="143" customFormat="1" outlineLevel="3">
      <c r="A1018" s="109"/>
      <c r="B1018" s="110"/>
      <c r="C1018" s="110"/>
      <c r="D1018" s="111" t="s">
        <v>815</v>
      </c>
      <c r="E1018" s="110"/>
      <c r="F1018" s="112">
        <v>325.89999999999998</v>
      </c>
      <c r="G1018" s="141"/>
      <c r="H1018" s="142"/>
      <c r="I1018" s="141"/>
      <c r="J1018" s="174"/>
      <c r="K1018" s="175"/>
      <c r="L1018" s="176"/>
      <c r="M1018" s="176"/>
      <c r="N1018" s="176"/>
      <c r="O1018" s="170" t="s">
        <v>3818</v>
      </c>
      <c r="P1018" s="177"/>
    </row>
    <row r="1019" spans="1:16" s="143" customFormat="1" outlineLevel="3">
      <c r="A1019" s="109"/>
      <c r="B1019" s="110"/>
      <c r="C1019" s="110"/>
      <c r="D1019" s="111" t="s">
        <v>685</v>
      </c>
      <c r="E1019" s="110"/>
      <c r="F1019" s="112">
        <v>72.599999999999994</v>
      </c>
      <c r="G1019" s="141"/>
      <c r="H1019" s="142"/>
      <c r="I1019" s="141"/>
      <c r="J1019" s="174"/>
      <c r="K1019" s="175"/>
      <c r="L1019" s="176"/>
      <c r="M1019" s="176"/>
      <c r="N1019" s="176"/>
      <c r="O1019" s="170" t="s">
        <v>3818</v>
      </c>
      <c r="P1019" s="177"/>
    </row>
    <row r="1020" spans="1:16" outlineLevel="2">
      <c r="A1020" s="104">
        <v>409</v>
      </c>
      <c r="B1020" s="105" t="s">
        <v>1</v>
      </c>
      <c r="C1020" s="106" t="s">
        <v>43</v>
      </c>
      <c r="D1020" s="107" t="s">
        <v>1040</v>
      </c>
      <c r="E1020" s="105" t="s">
        <v>10</v>
      </c>
      <c r="F1020" s="108">
        <v>446.32</v>
      </c>
      <c r="G1020" s="138">
        <v>0</v>
      </c>
      <c r="H1020" s="139">
        <f>F1020*(1+G1020/100)</f>
        <v>446.32</v>
      </c>
      <c r="I1020" s="138"/>
      <c r="J1020" s="170">
        <f>H1020*I1020</f>
        <v>0</v>
      </c>
      <c r="K1020" s="171">
        <v>2.5400000000000002E-3</v>
      </c>
      <c r="L1020" s="172"/>
      <c r="M1020" s="171"/>
      <c r="N1020" s="172">
        <f>H1020*M1020</f>
        <v>0</v>
      </c>
      <c r="O1020" s="170" t="s">
        <v>3818</v>
      </c>
    </row>
    <row r="1021" spans="1:16" s="143" customFormat="1" outlineLevel="3">
      <c r="A1021" s="109"/>
      <c r="B1021" s="110"/>
      <c r="C1021" s="110"/>
      <c r="D1021" s="111" t="s">
        <v>862</v>
      </c>
      <c r="E1021" s="110"/>
      <c r="F1021" s="112">
        <v>365.00799999999998</v>
      </c>
      <c r="G1021" s="141"/>
      <c r="H1021" s="142"/>
      <c r="I1021" s="141"/>
      <c r="J1021" s="174"/>
      <c r="K1021" s="175"/>
      <c r="L1021" s="176"/>
      <c r="M1021" s="176"/>
      <c r="N1021" s="176"/>
      <c r="O1021" s="170" t="s">
        <v>3818</v>
      </c>
      <c r="P1021" s="177"/>
    </row>
    <row r="1022" spans="1:16" s="143" customFormat="1" ht="22.5" outlineLevel="3">
      <c r="A1022" s="109"/>
      <c r="B1022" s="110"/>
      <c r="C1022" s="110"/>
      <c r="D1022" s="111" t="s">
        <v>707</v>
      </c>
      <c r="E1022" s="110"/>
      <c r="F1022" s="112">
        <v>81.311999999999998</v>
      </c>
      <c r="G1022" s="141"/>
      <c r="H1022" s="142"/>
      <c r="I1022" s="141"/>
      <c r="J1022" s="174"/>
      <c r="K1022" s="175"/>
      <c r="L1022" s="176"/>
      <c r="M1022" s="176"/>
      <c r="N1022" s="176"/>
      <c r="O1022" s="170" t="s">
        <v>3818</v>
      </c>
      <c r="P1022" s="177"/>
    </row>
    <row r="1023" spans="1:16" ht="22.5" outlineLevel="2">
      <c r="A1023" s="104">
        <v>410</v>
      </c>
      <c r="B1023" s="105" t="s">
        <v>8</v>
      </c>
      <c r="C1023" s="106" t="s">
        <v>165</v>
      </c>
      <c r="D1023" s="107" t="s">
        <v>1310</v>
      </c>
      <c r="E1023" s="105" t="s">
        <v>18</v>
      </c>
      <c r="F1023" s="108">
        <v>1955.4</v>
      </c>
      <c r="G1023" s="138">
        <v>0</v>
      </c>
      <c r="H1023" s="139">
        <f>F1023*(1+G1023/100)</f>
        <v>1955.4</v>
      </c>
      <c r="I1023" s="138"/>
      <c r="J1023" s="170">
        <f>H1023*I1023</f>
        <v>0</v>
      </c>
      <c r="K1023" s="171"/>
      <c r="L1023" s="172"/>
      <c r="M1023" s="171"/>
      <c r="N1023" s="172">
        <f>H1023*M1023</f>
        <v>0</v>
      </c>
      <c r="O1023" s="170" t="s">
        <v>3818</v>
      </c>
    </row>
    <row r="1024" spans="1:16" s="143" customFormat="1" ht="22.5" outlineLevel="3">
      <c r="A1024" s="109"/>
      <c r="B1024" s="110"/>
      <c r="C1024" s="110"/>
      <c r="D1024" s="111" t="s">
        <v>1009</v>
      </c>
      <c r="E1024" s="110"/>
      <c r="F1024" s="112">
        <v>1955.4</v>
      </c>
      <c r="G1024" s="141"/>
      <c r="H1024" s="142"/>
      <c r="I1024" s="141"/>
      <c r="J1024" s="174"/>
      <c r="K1024" s="175"/>
      <c r="L1024" s="176"/>
      <c r="M1024" s="176"/>
      <c r="N1024" s="176"/>
      <c r="O1024" s="170" t="s">
        <v>3818</v>
      </c>
      <c r="P1024" s="177"/>
    </row>
    <row r="1025" spans="1:16" ht="22.5" outlineLevel="2">
      <c r="A1025" s="104">
        <v>411</v>
      </c>
      <c r="B1025" s="105" t="s">
        <v>1</v>
      </c>
      <c r="C1025" s="106" t="s">
        <v>49</v>
      </c>
      <c r="D1025" s="107" t="s">
        <v>1197</v>
      </c>
      <c r="E1025" s="105" t="s">
        <v>18</v>
      </c>
      <c r="F1025" s="108">
        <v>1955.4</v>
      </c>
      <c r="G1025" s="138">
        <v>0</v>
      </c>
      <c r="H1025" s="139">
        <f>F1025*(1+G1025/100)</f>
        <v>1955.4</v>
      </c>
      <c r="I1025" s="138"/>
      <c r="J1025" s="170">
        <f>H1025*I1025</f>
        <v>0</v>
      </c>
      <c r="K1025" s="171">
        <v>5.0000000000000002E-5</v>
      </c>
      <c r="L1025" s="172"/>
      <c r="M1025" s="171"/>
      <c r="N1025" s="172">
        <f>H1025*M1025</f>
        <v>0</v>
      </c>
      <c r="O1025" s="170" t="s">
        <v>3818</v>
      </c>
    </row>
    <row r="1026" spans="1:16" s="143" customFormat="1" ht="22.5" outlineLevel="3">
      <c r="A1026" s="109"/>
      <c r="B1026" s="110"/>
      <c r="C1026" s="110"/>
      <c r="D1026" s="111" t="s">
        <v>1009</v>
      </c>
      <c r="E1026" s="110"/>
      <c r="F1026" s="112">
        <v>1955.4</v>
      </c>
      <c r="G1026" s="141"/>
      <c r="H1026" s="142"/>
      <c r="I1026" s="141"/>
      <c r="J1026" s="174"/>
      <c r="K1026" s="175"/>
      <c r="L1026" s="176"/>
      <c r="M1026" s="176"/>
      <c r="N1026" s="176"/>
      <c r="O1026" s="170" t="s">
        <v>3818</v>
      </c>
      <c r="P1026" s="177"/>
    </row>
    <row r="1027" spans="1:16" ht="22.5" outlineLevel="2">
      <c r="A1027" s="104">
        <v>412</v>
      </c>
      <c r="B1027" s="105" t="s">
        <v>8</v>
      </c>
      <c r="C1027" s="106" t="s">
        <v>166</v>
      </c>
      <c r="D1027" s="107" t="s">
        <v>1267</v>
      </c>
      <c r="E1027" s="105" t="s">
        <v>18</v>
      </c>
      <c r="F1027" s="108">
        <v>8</v>
      </c>
      <c r="G1027" s="138">
        <v>0</v>
      </c>
      <c r="H1027" s="139">
        <f>F1027*(1+G1027/100)</f>
        <v>8</v>
      </c>
      <c r="I1027" s="138"/>
      <c r="J1027" s="170">
        <f>H1027*I1027</f>
        <v>0</v>
      </c>
      <c r="K1027" s="171">
        <v>7.4999999999999997E-3</v>
      </c>
      <c r="L1027" s="172"/>
      <c r="M1027" s="171"/>
      <c r="N1027" s="172">
        <f>H1027*M1027</f>
        <v>0</v>
      </c>
      <c r="O1027" s="170" t="s">
        <v>3818</v>
      </c>
    </row>
    <row r="1028" spans="1:16" s="143" customFormat="1" outlineLevel="3">
      <c r="A1028" s="109"/>
      <c r="B1028" s="110"/>
      <c r="C1028" s="110"/>
      <c r="D1028" s="111" t="s">
        <v>887</v>
      </c>
      <c r="E1028" s="110"/>
      <c r="F1028" s="112">
        <v>8</v>
      </c>
      <c r="G1028" s="141"/>
      <c r="H1028" s="142"/>
      <c r="I1028" s="141"/>
      <c r="J1028" s="174"/>
      <c r="K1028" s="175"/>
      <c r="L1028" s="176"/>
      <c r="M1028" s="176"/>
      <c r="N1028" s="176"/>
      <c r="O1028" s="170" t="s">
        <v>3818</v>
      </c>
      <c r="P1028" s="177"/>
    </row>
    <row r="1029" spans="1:16" ht="22.5" outlineLevel="2">
      <c r="A1029" s="104">
        <v>413</v>
      </c>
      <c r="B1029" s="105" t="s">
        <v>8</v>
      </c>
      <c r="C1029" s="106" t="s">
        <v>167</v>
      </c>
      <c r="D1029" s="107" t="s">
        <v>1327</v>
      </c>
      <c r="E1029" s="105" t="s">
        <v>3</v>
      </c>
      <c r="F1029" s="108">
        <v>83.1</v>
      </c>
      <c r="G1029" s="138">
        <v>0</v>
      </c>
      <c r="H1029" s="139">
        <f>F1029*(1+G1029/100)</f>
        <v>83.1</v>
      </c>
      <c r="I1029" s="138"/>
      <c r="J1029" s="170">
        <f>H1029*I1029</f>
        <v>0</v>
      </c>
      <c r="K1029" s="171">
        <v>5.9999999999999995E-4</v>
      </c>
      <c r="L1029" s="172"/>
      <c r="M1029" s="171"/>
      <c r="N1029" s="172">
        <f>H1029*M1029</f>
        <v>0</v>
      </c>
      <c r="O1029" s="170" t="s">
        <v>3818</v>
      </c>
    </row>
    <row r="1030" spans="1:16" s="143" customFormat="1" ht="22.5" outlineLevel="3">
      <c r="A1030" s="109"/>
      <c r="B1030" s="110"/>
      <c r="C1030" s="110"/>
      <c r="D1030" s="111" t="s">
        <v>762</v>
      </c>
      <c r="E1030" s="110"/>
      <c r="F1030" s="112">
        <v>83.1</v>
      </c>
      <c r="G1030" s="141"/>
      <c r="H1030" s="142"/>
      <c r="I1030" s="141"/>
      <c r="J1030" s="174"/>
      <c r="K1030" s="175"/>
      <c r="L1030" s="176"/>
      <c r="M1030" s="176"/>
      <c r="N1030" s="176"/>
      <c r="O1030" s="170" t="s">
        <v>3818</v>
      </c>
      <c r="P1030" s="177"/>
    </row>
    <row r="1031" spans="1:16" ht="22.5" outlineLevel="2">
      <c r="A1031" s="104">
        <v>414</v>
      </c>
      <c r="B1031" s="105" t="s">
        <v>8</v>
      </c>
      <c r="C1031" s="106" t="s">
        <v>168</v>
      </c>
      <c r="D1031" s="107" t="s">
        <v>1187</v>
      </c>
      <c r="E1031" s="105" t="s">
        <v>10</v>
      </c>
      <c r="F1031" s="108">
        <v>23.95</v>
      </c>
      <c r="G1031" s="138">
        <v>0</v>
      </c>
      <c r="H1031" s="139">
        <f>F1031*(1+G1031/100)</f>
        <v>23.95</v>
      </c>
      <c r="I1031" s="138"/>
      <c r="J1031" s="170">
        <f>H1031*I1031</f>
        <v>0</v>
      </c>
      <c r="K1031" s="171">
        <v>7.6999999999999996E-4</v>
      </c>
      <c r="L1031" s="172"/>
      <c r="M1031" s="171"/>
      <c r="N1031" s="172">
        <f>H1031*M1031</f>
        <v>0</v>
      </c>
      <c r="O1031" s="170" t="s">
        <v>3818</v>
      </c>
    </row>
    <row r="1032" spans="1:16" s="143" customFormat="1" ht="22.5" outlineLevel="3">
      <c r="A1032" s="109"/>
      <c r="B1032" s="110"/>
      <c r="C1032" s="110"/>
      <c r="D1032" s="111" t="s">
        <v>1188</v>
      </c>
      <c r="E1032" s="110"/>
      <c r="F1032" s="112">
        <v>15.639999999999999</v>
      </c>
      <c r="G1032" s="141"/>
      <c r="H1032" s="142"/>
      <c r="I1032" s="141"/>
      <c r="J1032" s="174"/>
      <c r="K1032" s="175"/>
      <c r="L1032" s="176"/>
      <c r="M1032" s="176"/>
      <c r="N1032" s="176"/>
      <c r="O1032" s="178" t="s">
        <v>2</v>
      </c>
      <c r="P1032" s="177"/>
    </row>
    <row r="1033" spans="1:16" s="143" customFormat="1" ht="22.5" outlineLevel="3">
      <c r="A1033" s="109"/>
      <c r="B1033" s="110"/>
      <c r="C1033" s="110"/>
      <c r="D1033" s="111" t="s">
        <v>1249</v>
      </c>
      <c r="E1033" s="110"/>
      <c r="F1033" s="112">
        <v>8.31</v>
      </c>
      <c r="G1033" s="141"/>
      <c r="H1033" s="142"/>
      <c r="I1033" s="141"/>
      <c r="J1033" s="174"/>
      <c r="K1033" s="175"/>
      <c r="L1033" s="176"/>
      <c r="M1033" s="176"/>
      <c r="N1033" s="176"/>
      <c r="O1033" s="178" t="s">
        <v>2</v>
      </c>
      <c r="P1033" s="177"/>
    </row>
    <row r="1034" spans="1:16" ht="22.5" outlineLevel="2">
      <c r="A1034" s="104">
        <v>415</v>
      </c>
      <c r="B1034" s="105" t="s">
        <v>8</v>
      </c>
      <c r="C1034" s="106" t="s">
        <v>400</v>
      </c>
      <c r="D1034" s="107" t="s">
        <v>1380</v>
      </c>
      <c r="E1034" s="105" t="s">
        <v>9</v>
      </c>
      <c r="F1034" s="108">
        <v>4</v>
      </c>
      <c r="G1034" s="138">
        <v>0</v>
      </c>
      <c r="H1034" s="139">
        <f>F1034*(1+G1034/100)</f>
        <v>4</v>
      </c>
      <c r="I1034" s="138"/>
      <c r="J1034" s="170">
        <f>H1034*I1034</f>
        <v>0</v>
      </c>
      <c r="K1034" s="171"/>
      <c r="L1034" s="172"/>
      <c r="M1034" s="171"/>
      <c r="N1034" s="172">
        <f>H1034*M1034</f>
        <v>0</v>
      </c>
      <c r="O1034" s="184" t="s">
        <v>1651</v>
      </c>
    </row>
    <row r="1035" spans="1:16" s="143" customFormat="1" outlineLevel="3">
      <c r="A1035" s="109"/>
      <c r="B1035" s="110"/>
      <c r="C1035" s="110"/>
      <c r="D1035" s="111" t="s">
        <v>519</v>
      </c>
      <c r="E1035" s="110"/>
      <c r="F1035" s="112">
        <v>4</v>
      </c>
      <c r="G1035" s="141"/>
      <c r="H1035" s="142"/>
      <c r="I1035" s="141"/>
      <c r="J1035" s="174"/>
      <c r="K1035" s="175"/>
      <c r="L1035" s="176"/>
      <c r="M1035" s="176"/>
      <c r="N1035" s="176"/>
      <c r="O1035" s="184" t="s">
        <v>1651</v>
      </c>
      <c r="P1035" s="177"/>
    </row>
    <row r="1036" spans="1:16" ht="33.75" outlineLevel="2">
      <c r="A1036" s="104">
        <v>416</v>
      </c>
      <c r="B1036" s="105" t="s">
        <v>8</v>
      </c>
      <c r="C1036" s="106" t="s">
        <v>401</v>
      </c>
      <c r="D1036" s="107" t="s">
        <v>1416</v>
      </c>
      <c r="E1036" s="105" t="s">
        <v>9</v>
      </c>
      <c r="F1036" s="108">
        <v>1</v>
      </c>
      <c r="G1036" s="138">
        <v>0</v>
      </c>
      <c r="H1036" s="139">
        <f>F1036*(1+G1036/100)</f>
        <v>1</v>
      </c>
      <c r="I1036" s="138"/>
      <c r="J1036" s="170">
        <f>H1036*I1036</f>
        <v>0</v>
      </c>
      <c r="K1036" s="171"/>
      <c r="L1036" s="172"/>
      <c r="M1036" s="171"/>
      <c r="N1036" s="172">
        <f>H1036*M1036</f>
        <v>0</v>
      </c>
      <c r="O1036" s="184" t="s">
        <v>1651</v>
      </c>
    </row>
    <row r="1037" spans="1:16" s="143" customFormat="1" outlineLevel="3">
      <c r="A1037" s="109"/>
      <c r="B1037" s="110"/>
      <c r="C1037" s="110"/>
      <c r="D1037" s="111" t="s">
        <v>485</v>
      </c>
      <c r="E1037" s="110"/>
      <c r="F1037" s="112">
        <v>1</v>
      </c>
      <c r="G1037" s="141"/>
      <c r="H1037" s="142"/>
      <c r="I1037" s="141"/>
      <c r="J1037" s="174"/>
      <c r="K1037" s="175"/>
      <c r="L1037" s="176"/>
      <c r="M1037" s="176"/>
      <c r="N1037" s="176"/>
      <c r="O1037" s="178" t="s">
        <v>2</v>
      </c>
      <c r="P1037" s="177"/>
    </row>
    <row r="1038" spans="1:16" outlineLevel="2">
      <c r="A1038" s="104">
        <v>417</v>
      </c>
      <c r="B1038" s="105" t="s">
        <v>8</v>
      </c>
      <c r="C1038" s="106" t="s">
        <v>328</v>
      </c>
      <c r="D1038" s="107" t="s">
        <v>1035</v>
      </c>
      <c r="E1038" s="105" t="s">
        <v>0</v>
      </c>
      <c r="F1038" s="108">
        <v>3.15</v>
      </c>
      <c r="G1038" s="138">
        <v>0</v>
      </c>
      <c r="H1038" s="139">
        <f>F1038*(1+G1038/100)</f>
        <v>3.15</v>
      </c>
      <c r="I1038" s="138">
        <f>SUM(J1017:J1036)/100</f>
        <v>0</v>
      </c>
      <c r="J1038" s="170">
        <f>H1038*I1038</f>
        <v>0</v>
      </c>
      <c r="K1038" s="171"/>
      <c r="L1038" s="172"/>
      <c r="M1038" s="171"/>
      <c r="N1038" s="172">
        <f>H1038*M1038</f>
        <v>0</v>
      </c>
      <c r="O1038" s="170" t="s">
        <v>3818</v>
      </c>
    </row>
    <row r="1039" spans="1:16" s="146" customFormat="1" ht="12.75" customHeight="1" outlineLevel="2">
      <c r="A1039" s="113"/>
      <c r="B1039" s="114"/>
      <c r="C1039" s="114"/>
      <c r="D1039" s="115"/>
      <c r="E1039" s="114"/>
      <c r="F1039" s="116"/>
      <c r="G1039" s="144"/>
      <c r="H1039" s="145"/>
      <c r="I1039" s="144"/>
      <c r="J1039" s="179"/>
      <c r="K1039" s="180"/>
      <c r="L1039" s="181"/>
      <c r="M1039" s="181"/>
      <c r="N1039" s="181"/>
      <c r="O1039" s="182" t="s">
        <v>2</v>
      </c>
      <c r="P1039" s="183"/>
    </row>
    <row r="1040" spans="1:16" s="137" customFormat="1" ht="16.5" customHeight="1" outlineLevel="1">
      <c r="A1040" s="100"/>
      <c r="B1040" s="101"/>
      <c r="C1040" s="102"/>
      <c r="D1040" s="102" t="s">
        <v>531</v>
      </c>
      <c r="E1040" s="101"/>
      <c r="F1040" s="103"/>
      <c r="G1040" s="135"/>
      <c r="H1040" s="136"/>
      <c r="I1040" s="135"/>
      <c r="J1040" s="165">
        <f>SUBTOTAL(9,J1041:J1071)</f>
        <v>0</v>
      </c>
      <c r="K1040" s="166"/>
      <c r="L1040" s="167"/>
      <c r="M1040" s="168"/>
      <c r="N1040" s="167">
        <f>SUBTOTAL(9,N1041:N1071)</f>
        <v>0</v>
      </c>
      <c r="O1040" s="163" t="s">
        <v>2</v>
      </c>
      <c r="P1040" s="169"/>
    </row>
    <row r="1041" spans="1:16" ht="22.5" outlineLevel="2">
      <c r="A1041" s="104">
        <v>418</v>
      </c>
      <c r="B1041" s="105" t="s">
        <v>8</v>
      </c>
      <c r="C1041" s="106" t="s">
        <v>169</v>
      </c>
      <c r="D1041" s="107" t="s">
        <v>1325</v>
      </c>
      <c r="E1041" s="105" t="s">
        <v>10</v>
      </c>
      <c r="F1041" s="108">
        <v>63</v>
      </c>
      <c r="G1041" s="138">
        <v>0</v>
      </c>
      <c r="H1041" s="139">
        <f>F1041*(1+G1041/100)</f>
        <v>63</v>
      </c>
      <c r="I1041" s="138"/>
      <c r="J1041" s="170">
        <f>H1041*I1041</f>
        <v>0</v>
      </c>
      <c r="K1041" s="171"/>
      <c r="L1041" s="172"/>
      <c r="M1041" s="171"/>
      <c r="N1041" s="172">
        <f>H1041*M1041</f>
        <v>0</v>
      </c>
      <c r="O1041" s="170" t="s">
        <v>3818</v>
      </c>
    </row>
    <row r="1042" spans="1:16" s="143" customFormat="1" ht="22.5" outlineLevel="3">
      <c r="A1042" s="109"/>
      <c r="B1042" s="110"/>
      <c r="C1042" s="110"/>
      <c r="D1042" s="111" t="s">
        <v>725</v>
      </c>
      <c r="E1042" s="110"/>
      <c r="F1042" s="112">
        <v>63</v>
      </c>
      <c r="G1042" s="141"/>
      <c r="H1042" s="142"/>
      <c r="I1042" s="141"/>
      <c r="J1042" s="174"/>
      <c r="K1042" s="175"/>
      <c r="L1042" s="176"/>
      <c r="M1042" s="176"/>
      <c r="N1042" s="176"/>
      <c r="O1042" s="178" t="s">
        <v>2</v>
      </c>
      <c r="P1042" s="177"/>
    </row>
    <row r="1043" spans="1:16" outlineLevel="2">
      <c r="A1043" s="104">
        <v>419</v>
      </c>
      <c r="B1043" s="105" t="s">
        <v>1</v>
      </c>
      <c r="C1043" s="106" t="s">
        <v>470</v>
      </c>
      <c r="D1043" s="107" t="s">
        <v>813</v>
      </c>
      <c r="E1043" s="105" t="s">
        <v>10</v>
      </c>
      <c r="F1043" s="108">
        <v>64.260000000000005</v>
      </c>
      <c r="G1043" s="138">
        <v>0</v>
      </c>
      <c r="H1043" s="139">
        <f>F1043*(1+G1043/100)</f>
        <v>64.260000000000005</v>
      </c>
      <c r="I1043" s="138"/>
      <c r="J1043" s="170">
        <f>H1043*I1043</f>
        <v>0</v>
      </c>
      <c r="K1043" s="171">
        <v>1.7999999999999999E-2</v>
      </c>
      <c r="L1043" s="172"/>
      <c r="M1043" s="171"/>
      <c r="N1043" s="172">
        <f>H1043*M1043</f>
        <v>0</v>
      </c>
      <c r="O1043" s="184" t="s">
        <v>1651</v>
      </c>
    </row>
    <row r="1044" spans="1:16" s="143" customFormat="1" outlineLevel="3">
      <c r="A1044" s="109"/>
      <c r="B1044" s="110"/>
      <c r="C1044" s="110"/>
      <c r="D1044" s="111" t="s">
        <v>661</v>
      </c>
      <c r="E1044" s="110"/>
      <c r="F1044" s="112">
        <v>64.260000000000005</v>
      </c>
      <c r="G1044" s="141"/>
      <c r="H1044" s="142"/>
      <c r="I1044" s="141"/>
      <c r="J1044" s="174"/>
      <c r="K1044" s="175"/>
      <c r="L1044" s="176"/>
      <c r="M1044" s="176"/>
      <c r="N1044" s="176"/>
      <c r="O1044" s="178" t="s">
        <v>2</v>
      </c>
      <c r="P1044" s="177"/>
    </row>
    <row r="1045" spans="1:16" ht="22.5" outlineLevel="2">
      <c r="A1045" s="104">
        <v>420</v>
      </c>
      <c r="B1045" s="105" t="s">
        <v>8</v>
      </c>
      <c r="C1045" s="106" t="s">
        <v>169</v>
      </c>
      <c r="D1045" s="107" t="s">
        <v>1339</v>
      </c>
      <c r="E1045" s="105" t="s">
        <v>10</v>
      </c>
      <c r="F1045" s="108">
        <v>200.10000000000002</v>
      </c>
      <c r="G1045" s="138">
        <v>0</v>
      </c>
      <c r="H1045" s="139">
        <f>F1045*(1+G1045/100)</f>
        <v>200.10000000000002</v>
      </c>
      <c r="I1045" s="138"/>
      <c r="J1045" s="170">
        <f>H1045*I1045</f>
        <v>0</v>
      </c>
      <c r="K1045" s="171"/>
      <c r="L1045" s="172"/>
      <c r="M1045" s="171"/>
      <c r="N1045" s="172">
        <f>H1045*M1045</f>
        <v>0</v>
      </c>
      <c r="O1045" s="170" t="s">
        <v>3818</v>
      </c>
    </row>
    <row r="1046" spans="1:16" s="143" customFormat="1" ht="33.75" outlineLevel="3">
      <c r="A1046" s="109"/>
      <c r="B1046" s="110"/>
      <c r="C1046" s="110"/>
      <c r="D1046" s="111" t="s">
        <v>1344</v>
      </c>
      <c r="E1046" s="110"/>
      <c r="F1046" s="112">
        <v>200.10000000000002</v>
      </c>
      <c r="G1046" s="141"/>
      <c r="H1046" s="142"/>
      <c r="I1046" s="141"/>
      <c r="J1046" s="174"/>
      <c r="K1046" s="175"/>
      <c r="L1046" s="176"/>
      <c r="M1046" s="176"/>
      <c r="N1046" s="176"/>
      <c r="O1046" s="178" t="s">
        <v>2</v>
      </c>
      <c r="P1046" s="177"/>
    </row>
    <row r="1047" spans="1:16" outlineLevel="2">
      <c r="A1047" s="104">
        <v>421</v>
      </c>
      <c r="B1047" s="105" t="s">
        <v>1</v>
      </c>
      <c r="C1047" s="106" t="s">
        <v>490</v>
      </c>
      <c r="D1047" s="107" t="s">
        <v>802</v>
      </c>
      <c r="E1047" s="105" t="s">
        <v>10</v>
      </c>
      <c r="F1047" s="108">
        <v>204.102</v>
      </c>
      <c r="G1047" s="138">
        <v>0</v>
      </c>
      <c r="H1047" s="139">
        <f>F1047*(1+G1047/100)</f>
        <v>204.102</v>
      </c>
      <c r="I1047" s="138"/>
      <c r="J1047" s="170">
        <f>H1047*I1047</f>
        <v>0</v>
      </c>
      <c r="K1047" s="171">
        <v>1.7999999999999999E-2</v>
      </c>
      <c r="L1047" s="172"/>
      <c r="M1047" s="171"/>
      <c r="N1047" s="172">
        <f>H1047*M1047</f>
        <v>0</v>
      </c>
      <c r="O1047" s="184" t="s">
        <v>1651</v>
      </c>
    </row>
    <row r="1048" spans="1:16" s="143" customFormat="1" outlineLevel="3">
      <c r="A1048" s="109"/>
      <c r="B1048" s="110"/>
      <c r="C1048" s="110"/>
      <c r="D1048" s="111" t="s">
        <v>585</v>
      </c>
      <c r="E1048" s="110"/>
      <c r="F1048" s="112">
        <v>204.102</v>
      </c>
      <c r="G1048" s="141"/>
      <c r="H1048" s="142"/>
      <c r="I1048" s="141"/>
      <c r="J1048" s="174"/>
      <c r="K1048" s="175"/>
      <c r="L1048" s="176"/>
      <c r="M1048" s="176"/>
      <c r="N1048" s="176"/>
      <c r="O1048" s="178" t="s">
        <v>2</v>
      </c>
      <c r="P1048" s="177"/>
    </row>
    <row r="1049" spans="1:16" ht="22.5" outlineLevel="2">
      <c r="A1049" s="104">
        <v>422</v>
      </c>
      <c r="B1049" s="105" t="s">
        <v>8</v>
      </c>
      <c r="C1049" s="106" t="s">
        <v>170</v>
      </c>
      <c r="D1049" s="107" t="s">
        <v>1328</v>
      </c>
      <c r="E1049" s="105" t="s">
        <v>10</v>
      </c>
      <c r="F1049" s="108">
        <v>180.4085</v>
      </c>
      <c r="G1049" s="138">
        <v>0</v>
      </c>
      <c r="H1049" s="139">
        <f>F1049*(1+G1049/100)</f>
        <v>180.4085</v>
      </c>
      <c r="I1049" s="138"/>
      <c r="J1049" s="170">
        <f>H1049*I1049</f>
        <v>0</v>
      </c>
      <c r="K1049" s="171">
        <v>5.0000000000000002E-5</v>
      </c>
      <c r="L1049" s="172"/>
      <c r="M1049" s="171"/>
      <c r="N1049" s="172">
        <f>H1049*M1049</f>
        <v>0</v>
      </c>
      <c r="O1049" s="170" t="s">
        <v>3818</v>
      </c>
    </row>
    <row r="1050" spans="1:16" s="143" customFormat="1" ht="22.5" outlineLevel="3">
      <c r="A1050" s="109"/>
      <c r="B1050" s="110"/>
      <c r="C1050" s="110"/>
      <c r="D1050" s="111" t="s">
        <v>980</v>
      </c>
      <c r="E1050" s="110"/>
      <c r="F1050" s="112">
        <v>232.6985</v>
      </c>
      <c r="G1050" s="141"/>
      <c r="H1050" s="142"/>
      <c r="I1050" s="141"/>
      <c r="J1050" s="174"/>
      <c r="K1050" s="175"/>
      <c r="L1050" s="176"/>
      <c r="M1050" s="176"/>
      <c r="N1050" s="176"/>
      <c r="O1050" s="178" t="s">
        <v>2</v>
      </c>
      <c r="P1050" s="177"/>
    </row>
    <row r="1051" spans="1:16" s="143" customFormat="1" ht="33.75" outlineLevel="3">
      <c r="A1051" s="109"/>
      <c r="B1051" s="110"/>
      <c r="C1051" s="110"/>
      <c r="D1051" s="111" t="s">
        <v>1284</v>
      </c>
      <c r="E1051" s="110"/>
      <c r="F1051" s="112">
        <v>-52.29</v>
      </c>
      <c r="G1051" s="141"/>
      <c r="H1051" s="142"/>
      <c r="I1051" s="141"/>
      <c r="J1051" s="174"/>
      <c r="K1051" s="175"/>
      <c r="L1051" s="176"/>
      <c r="M1051" s="176"/>
      <c r="N1051" s="176"/>
      <c r="O1051" s="178" t="s">
        <v>2</v>
      </c>
      <c r="P1051" s="177"/>
    </row>
    <row r="1052" spans="1:16" outlineLevel="2">
      <c r="A1052" s="104">
        <v>423</v>
      </c>
      <c r="B1052" s="105" t="s">
        <v>1</v>
      </c>
      <c r="C1052" s="106" t="s">
        <v>469</v>
      </c>
      <c r="D1052" s="107" t="s">
        <v>803</v>
      </c>
      <c r="E1052" s="105" t="s">
        <v>10</v>
      </c>
      <c r="F1052" s="108">
        <v>184.01718</v>
      </c>
      <c r="G1052" s="138">
        <v>0</v>
      </c>
      <c r="H1052" s="139">
        <f>F1052*(1+G1052/100)</f>
        <v>184.01718</v>
      </c>
      <c r="I1052" s="138"/>
      <c r="J1052" s="170">
        <f>H1052*I1052</f>
        <v>0</v>
      </c>
      <c r="K1052" s="171">
        <v>1.7999999999999999E-2</v>
      </c>
      <c r="L1052" s="172"/>
      <c r="M1052" s="171"/>
      <c r="N1052" s="172">
        <f>H1052*M1052</f>
        <v>0</v>
      </c>
      <c r="O1052" s="184" t="s">
        <v>1651</v>
      </c>
    </row>
    <row r="1053" spans="1:16" s="143" customFormat="1" outlineLevel="3">
      <c r="A1053" s="109"/>
      <c r="B1053" s="110"/>
      <c r="C1053" s="110"/>
      <c r="D1053" s="111" t="s">
        <v>602</v>
      </c>
      <c r="E1053" s="110"/>
      <c r="F1053" s="112">
        <v>184.01718</v>
      </c>
      <c r="G1053" s="141"/>
      <c r="H1053" s="142"/>
      <c r="I1053" s="141"/>
      <c r="J1053" s="174"/>
      <c r="K1053" s="175"/>
      <c r="L1053" s="176"/>
      <c r="M1053" s="176"/>
      <c r="N1053" s="176"/>
      <c r="O1053" s="178" t="s">
        <v>2</v>
      </c>
      <c r="P1053" s="177"/>
    </row>
    <row r="1054" spans="1:16" ht="22.5" outlineLevel="2">
      <c r="A1054" s="104">
        <v>424</v>
      </c>
      <c r="B1054" s="105" t="s">
        <v>8</v>
      </c>
      <c r="C1054" s="106" t="s">
        <v>171</v>
      </c>
      <c r="D1054" s="107" t="s">
        <v>1372</v>
      </c>
      <c r="E1054" s="105" t="s">
        <v>10</v>
      </c>
      <c r="F1054" s="108">
        <v>177.16889500000002</v>
      </c>
      <c r="G1054" s="138">
        <v>0</v>
      </c>
      <c r="H1054" s="139">
        <f>F1054*(1+G1054/100)</f>
        <v>177.16889500000002</v>
      </c>
      <c r="I1054" s="138"/>
      <c r="J1054" s="170">
        <f>H1054*I1054</f>
        <v>0</v>
      </c>
      <c r="K1054" s="171"/>
      <c r="L1054" s="172"/>
      <c r="M1054" s="171"/>
      <c r="N1054" s="172">
        <f>H1054*M1054</f>
        <v>0</v>
      </c>
      <c r="O1054" s="170" t="s">
        <v>3818</v>
      </c>
    </row>
    <row r="1055" spans="1:16" s="143" customFormat="1" ht="33.75" outlineLevel="3">
      <c r="A1055" s="109"/>
      <c r="B1055" s="110"/>
      <c r="C1055" s="110"/>
      <c r="D1055" s="111" t="s">
        <v>1314</v>
      </c>
      <c r="E1055" s="110"/>
      <c r="F1055" s="112">
        <v>222.22959500000002</v>
      </c>
      <c r="G1055" s="141"/>
      <c r="H1055" s="142"/>
      <c r="I1055" s="141"/>
      <c r="J1055" s="174"/>
      <c r="K1055" s="175"/>
      <c r="L1055" s="176"/>
      <c r="M1055" s="176"/>
      <c r="N1055" s="176"/>
      <c r="O1055" s="170" t="s">
        <v>3818</v>
      </c>
      <c r="P1055" s="177"/>
    </row>
    <row r="1056" spans="1:16" s="143" customFormat="1" ht="33.75" outlineLevel="3">
      <c r="A1056" s="109"/>
      <c r="B1056" s="110"/>
      <c r="C1056" s="110"/>
      <c r="D1056" s="111" t="s">
        <v>1329</v>
      </c>
      <c r="E1056" s="110"/>
      <c r="F1056" s="112">
        <v>-45.060699999999997</v>
      </c>
      <c r="G1056" s="141"/>
      <c r="H1056" s="142"/>
      <c r="I1056" s="141"/>
      <c r="J1056" s="174"/>
      <c r="K1056" s="175"/>
      <c r="L1056" s="176"/>
      <c r="M1056" s="176"/>
      <c r="N1056" s="176"/>
      <c r="O1056" s="170" t="s">
        <v>3818</v>
      </c>
      <c r="P1056" s="177"/>
    </row>
    <row r="1057" spans="1:16" ht="22.5" outlineLevel="2">
      <c r="A1057" s="104">
        <v>425</v>
      </c>
      <c r="B1057" s="105" t="s">
        <v>1</v>
      </c>
      <c r="C1057" s="106" t="s">
        <v>58</v>
      </c>
      <c r="D1057" s="107" t="s">
        <v>1275</v>
      </c>
      <c r="E1057" s="105" t="s">
        <v>10</v>
      </c>
      <c r="F1057" s="108">
        <v>180.71238000000002</v>
      </c>
      <c r="G1057" s="138">
        <v>0</v>
      </c>
      <c r="H1057" s="139">
        <f>F1057*(1+G1057/100)</f>
        <v>180.71238000000002</v>
      </c>
      <c r="I1057" s="138"/>
      <c r="J1057" s="170">
        <f>H1057*I1057</f>
        <v>0</v>
      </c>
      <c r="K1057" s="171">
        <v>5.5999999999999999E-3</v>
      </c>
      <c r="L1057" s="172"/>
      <c r="M1057" s="171"/>
      <c r="N1057" s="172">
        <f>H1057*M1057</f>
        <v>0</v>
      </c>
      <c r="O1057" s="170" t="s">
        <v>3818</v>
      </c>
    </row>
    <row r="1058" spans="1:16" s="143" customFormat="1" outlineLevel="3">
      <c r="A1058" s="109"/>
      <c r="B1058" s="110"/>
      <c r="C1058" s="110"/>
      <c r="D1058" s="111" t="s">
        <v>603</v>
      </c>
      <c r="E1058" s="110"/>
      <c r="F1058" s="112">
        <v>180.71238000000002</v>
      </c>
      <c r="G1058" s="141"/>
      <c r="H1058" s="142"/>
      <c r="I1058" s="141"/>
      <c r="J1058" s="174"/>
      <c r="K1058" s="175"/>
      <c r="L1058" s="176"/>
      <c r="M1058" s="176"/>
      <c r="N1058" s="176"/>
      <c r="O1058" s="170" t="s">
        <v>3818</v>
      </c>
      <c r="P1058" s="177"/>
    </row>
    <row r="1059" spans="1:16" ht="22.5" outlineLevel="2">
      <c r="A1059" s="104">
        <v>426</v>
      </c>
      <c r="B1059" s="105" t="s">
        <v>8</v>
      </c>
      <c r="C1059" s="106" t="s">
        <v>173</v>
      </c>
      <c r="D1059" s="107" t="s">
        <v>1163</v>
      </c>
      <c r="E1059" s="105" t="s">
        <v>10</v>
      </c>
      <c r="F1059" s="108">
        <v>319.89999999999998</v>
      </c>
      <c r="G1059" s="138">
        <v>0</v>
      </c>
      <c r="H1059" s="139">
        <f>F1059*(1+G1059/100)</f>
        <v>319.89999999999998</v>
      </c>
      <c r="I1059" s="138"/>
      <c r="J1059" s="170">
        <f>H1059*I1059</f>
        <v>0</v>
      </c>
      <c r="K1059" s="171">
        <v>5.8E-4</v>
      </c>
      <c r="L1059" s="172"/>
      <c r="M1059" s="171"/>
      <c r="N1059" s="172">
        <f>H1059*M1059</f>
        <v>0</v>
      </c>
      <c r="O1059" s="170" t="s">
        <v>3818</v>
      </c>
    </row>
    <row r="1060" spans="1:16" s="143" customFormat="1" ht="22.5" outlineLevel="3">
      <c r="A1060" s="109"/>
      <c r="B1060" s="110"/>
      <c r="C1060" s="110"/>
      <c r="D1060" s="111" t="s">
        <v>959</v>
      </c>
      <c r="E1060" s="110"/>
      <c r="F1060" s="112">
        <v>319.89999999999998</v>
      </c>
      <c r="G1060" s="141"/>
      <c r="H1060" s="142"/>
      <c r="I1060" s="141"/>
      <c r="J1060" s="174"/>
      <c r="K1060" s="175"/>
      <c r="L1060" s="176"/>
      <c r="M1060" s="176"/>
      <c r="N1060" s="176"/>
      <c r="O1060" s="170" t="s">
        <v>3818</v>
      </c>
      <c r="P1060" s="177"/>
    </row>
    <row r="1061" spans="1:16" ht="22.5" outlineLevel="2">
      <c r="A1061" s="104">
        <v>427</v>
      </c>
      <c r="B1061" s="105" t="s">
        <v>1</v>
      </c>
      <c r="C1061" s="106" t="s">
        <v>99</v>
      </c>
      <c r="D1061" s="107" t="s">
        <v>1347</v>
      </c>
      <c r="E1061" s="105" t="s">
        <v>11</v>
      </c>
      <c r="F1061" s="108">
        <v>54.383000000000003</v>
      </c>
      <c r="G1061" s="138">
        <v>0</v>
      </c>
      <c r="H1061" s="139">
        <f>F1061*(1+G1061/100)</f>
        <v>54.383000000000003</v>
      </c>
      <c r="I1061" s="138"/>
      <c r="J1061" s="170">
        <f>H1061*I1061</f>
        <v>0</v>
      </c>
      <c r="K1061" s="171">
        <v>7.0000000000000001E-3</v>
      </c>
      <c r="L1061" s="172"/>
      <c r="M1061" s="171"/>
      <c r="N1061" s="172">
        <f>H1061*M1061</f>
        <v>0</v>
      </c>
      <c r="O1061" s="170" t="s">
        <v>3818</v>
      </c>
    </row>
    <row r="1062" spans="1:16" s="143" customFormat="1" ht="22.5" outlineLevel="3">
      <c r="A1062" s="109"/>
      <c r="B1062" s="110"/>
      <c r="C1062" s="110"/>
      <c r="D1062" s="111" t="s">
        <v>1010</v>
      </c>
      <c r="E1062" s="110"/>
      <c r="F1062" s="112">
        <v>54.383000000000003</v>
      </c>
      <c r="G1062" s="141"/>
      <c r="H1062" s="142"/>
      <c r="I1062" s="141"/>
      <c r="J1062" s="174"/>
      <c r="K1062" s="175"/>
      <c r="L1062" s="176"/>
      <c r="M1062" s="176"/>
      <c r="N1062" s="176"/>
      <c r="O1062" s="170" t="s">
        <v>3818</v>
      </c>
      <c r="P1062" s="177"/>
    </row>
    <row r="1063" spans="1:16" ht="22.5" outlineLevel="2">
      <c r="A1063" s="104">
        <v>428</v>
      </c>
      <c r="B1063" s="105" t="s">
        <v>8</v>
      </c>
      <c r="C1063" s="106" t="s">
        <v>172</v>
      </c>
      <c r="D1063" s="107" t="s">
        <v>1375</v>
      </c>
      <c r="E1063" s="105" t="s">
        <v>10</v>
      </c>
      <c r="F1063" s="108">
        <v>247.01</v>
      </c>
      <c r="G1063" s="138">
        <v>0</v>
      </c>
      <c r="H1063" s="139">
        <f>F1063*(1+G1063/100)</f>
        <v>247.01</v>
      </c>
      <c r="I1063" s="138"/>
      <c r="J1063" s="170">
        <f>H1063*I1063</f>
        <v>0</v>
      </c>
      <c r="K1063" s="171"/>
      <c r="L1063" s="172"/>
      <c r="M1063" s="171"/>
      <c r="N1063" s="172">
        <f>H1063*M1063</f>
        <v>0</v>
      </c>
      <c r="O1063" s="170" t="s">
        <v>3818</v>
      </c>
    </row>
    <row r="1064" spans="1:16" s="143" customFormat="1" ht="22.5" outlineLevel="3">
      <c r="A1064" s="109"/>
      <c r="B1064" s="110"/>
      <c r="C1064" s="110"/>
      <c r="D1064" s="111" t="s">
        <v>722</v>
      </c>
      <c r="E1064" s="110"/>
      <c r="F1064" s="112">
        <v>193.45999999999998</v>
      </c>
      <c r="G1064" s="141"/>
      <c r="H1064" s="142"/>
      <c r="I1064" s="141"/>
      <c r="J1064" s="174"/>
      <c r="K1064" s="175"/>
      <c r="L1064" s="176"/>
      <c r="M1064" s="176"/>
      <c r="N1064" s="176"/>
      <c r="O1064" s="170" t="s">
        <v>3818</v>
      </c>
      <c r="P1064" s="177"/>
    </row>
    <row r="1065" spans="1:16" s="143" customFormat="1" ht="22.5" outlineLevel="3">
      <c r="A1065" s="109"/>
      <c r="B1065" s="110"/>
      <c r="C1065" s="110"/>
      <c r="D1065" s="111" t="s">
        <v>755</v>
      </c>
      <c r="E1065" s="110"/>
      <c r="F1065" s="112">
        <v>53.55</v>
      </c>
      <c r="G1065" s="141"/>
      <c r="H1065" s="142"/>
      <c r="I1065" s="141"/>
      <c r="J1065" s="174"/>
      <c r="K1065" s="175"/>
      <c r="L1065" s="176"/>
      <c r="M1065" s="176"/>
      <c r="N1065" s="176"/>
      <c r="O1065" s="170" t="s">
        <v>3818</v>
      </c>
      <c r="P1065" s="177"/>
    </row>
    <row r="1066" spans="1:16" outlineLevel="2">
      <c r="A1066" s="104">
        <v>429</v>
      </c>
      <c r="B1066" s="105" t="s">
        <v>1</v>
      </c>
      <c r="C1066" s="106" t="s">
        <v>60</v>
      </c>
      <c r="D1066" s="107" t="s">
        <v>1056</v>
      </c>
      <c r="E1066" s="105" t="s">
        <v>10</v>
      </c>
      <c r="F1066" s="108">
        <v>197.32919999999999</v>
      </c>
      <c r="G1066" s="138">
        <v>0</v>
      </c>
      <c r="H1066" s="139">
        <f>F1066*(1+G1066/100)</f>
        <v>197.32919999999999</v>
      </c>
      <c r="I1066" s="138"/>
      <c r="J1066" s="170">
        <f>H1066*I1066</f>
        <v>0</v>
      </c>
      <c r="K1066" s="171">
        <v>5.4000000000000003E-3</v>
      </c>
      <c r="L1066" s="172"/>
      <c r="M1066" s="171"/>
      <c r="N1066" s="172">
        <f>H1066*M1066</f>
        <v>0</v>
      </c>
      <c r="O1066" s="170" t="s">
        <v>3818</v>
      </c>
    </row>
    <row r="1067" spans="1:16" s="143" customFormat="1" ht="22.5" outlineLevel="3">
      <c r="A1067" s="109"/>
      <c r="B1067" s="110"/>
      <c r="C1067" s="110"/>
      <c r="D1067" s="111" t="s">
        <v>751</v>
      </c>
      <c r="E1067" s="110"/>
      <c r="F1067" s="112">
        <v>197.32919999999999</v>
      </c>
      <c r="G1067" s="141"/>
      <c r="H1067" s="142"/>
      <c r="I1067" s="141"/>
      <c r="J1067" s="174"/>
      <c r="K1067" s="175"/>
      <c r="L1067" s="176"/>
      <c r="M1067" s="176"/>
      <c r="N1067" s="176"/>
      <c r="O1067" s="170" t="s">
        <v>3818</v>
      </c>
      <c r="P1067" s="177"/>
    </row>
    <row r="1068" spans="1:16" outlineLevel="2">
      <c r="A1068" s="104">
        <v>430</v>
      </c>
      <c r="B1068" s="105" t="s">
        <v>1</v>
      </c>
      <c r="C1068" s="106" t="s">
        <v>153</v>
      </c>
      <c r="D1068" s="107" t="s">
        <v>1057</v>
      </c>
      <c r="E1068" s="105" t="s">
        <v>10</v>
      </c>
      <c r="F1068" s="108">
        <v>54.620999999999995</v>
      </c>
      <c r="G1068" s="138">
        <v>0</v>
      </c>
      <c r="H1068" s="139">
        <f>F1068*(1+G1068/100)</f>
        <v>54.620999999999995</v>
      </c>
      <c r="I1068" s="138"/>
      <c r="J1068" s="170">
        <f>H1068*I1068</f>
        <v>0</v>
      </c>
      <c r="K1068" s="171">
        <v>5.4000000000000003E-3</v>
      </c>
      <c r="L1068" s="172"/>
      <c r="M1068" s="171"/>
      <c r="N1068" s="172">
        <f>H1068*M1068</f>
        <v>0</v>
      </c>
      <c r="O1068" s="170" t="s">
        <v>3818</v>
      </c>
    </row>
    <row r="1069" spans="1:16" s="143" customFormat="1" ht="22.5" outlineLevel="3">
      <c r="A1069" s="109"/>
      <c r="B1069" s="110"/>
      <c r="C1069" s="110"/>
      <c r="D1069" s="111" t="s">
        <v>776</v>
      </c>
      <c r="E1069" s="110"/>
      <c r="F1069" s="112">
        <v>54.620999999999995</v>
      </c>
      <c r="G1069" s="141"/>
      <c r="H1069" s="142"/>
      <c r="I1069" s="141"/>
      <c r="J1069" s="174"/>
      <c r="K1069" s="175"/>
      <c r="L1069" s="176"/>
      <c r="M1069" s="176"/>
      <c r="N1069" s="176"/>
      <c r="O1069" s="170" t="s">
        <v>3818</v>
      </c>
      <c r="P1069" s="177"/>
    </row>
    <row r="1070" spans="1:16" outlineLevel="2">
      <c r="A1070" s="104">
        <v>431</v>
      </c>
      <c r="B1070" s="105" t="s">
        <v>8</v>
      </c>
      <c r="C1070" s="106" t="s">
        <v>330</v>
      </c>
      <c r="D1070" s="107" t="s">
        <v>1013</v>
      </c>
      <c r="E1070" s="105" t="s">
        <v>0</v>
      </c>
      <c r="F1070" s="108">
        <v>1.95</v>
      </c>
      <c r="G1070" s="138">
        <v>0</v>
      </c>
      <c r="H1070" s="139">
        <f>F1070*(1+G1070/100)</f>
        <v>1.95</v>
      </c>
      <c r="I1070" s="138">
        <f>SUM(J1041:J1068)/100</f>
        <v>0</v>
      </c>
      <c r="J1070" s="170">
        <f>H1070*I1070</f>
        <v>0</v>
      </c>
      <c r="K1070" s="171"/>
      <c r="L1070" s="172"/>
      <c r="M1070" s="171"/>
      <c r="N1070" s="172">
        <f>H1070*M1070</f>
        <v>0</v>
      </c>
      <c r="O1070" s="170" t="s">
        <v>3818</v>
      </c>
    </row>
    <row r="1071" spans="1:16" s="146" customFormat="1" ht="12.75" customHeight="1" outlineLevel="2">
      <c r="A1071" s="113"/>
      <c r="B1071" s="114"/>
      <c r="C1071" s="114"/>
      <c r="D1071" s="115"/>
      <c r="E1071" s="114"/>
      <c r="F1071" s="116"/>
      <c r="G1071" s="144"/>
      <c r="H1071" s="145"/>
      <c r="I1071" s="144"/>
      <c r="J1071" s="179"/>
      <c r="K1071" s="180"/>
      <c r="L1071" s="181"/>
      <c r="M1071" s="181"/>
      <c r="N1071" s="181"/>
      <c r="O1071" s="182" t="s">
        <v>2</v>
      </c>
      <c r="P1071" s="183"/>
    </row>
    <row r="1072" spans="1:16" s="137" customFormat="1" ht="16.5" customHeight="1" outlineLevel="1">
      <c r="A1072" s="100"/>
      <c r="B1072" s="101"/>
      <c r="C1072" s="102"/>
      <c r="D1072" s="102" t="s">
        <v>551</v>
      </c>
      <c r="E1072" s="101"/>
      <c r="F1072" s="103"/>
      <c r="G1072" s="135"/>
      <c r="H1072" s="136"/>
      <c r="I1072" s="135"/>
      <c r="J1072" s="165">
        <f>SUBTOTAL(9,J1073:J1074)</f>
        <v>0</v>
      </c>
      <c r="K1072" s="166"/>
      <c r="L1072" s="167"/>
      <c r="M1072" s="168"/>
      <c r="N1072" s="167">
        <f>SUBTOTAL(9,N1073:N1074)</f>
        <v>0</v>
      </c>
      <c r="O1072" s="163" t="s">
        <v>2</v>
      </c>
      <c r="P1072" s="169"/>
    </row>
    <row r="1073" spans="1:16" outlineLevel="2">
      <c r="A1073" s="104">
        <v>432</v>
      </c>
      <c r="B1073" s="105" t="s">
        <v>8</v>
      </c>
      <c r="C1073" s="106" t="s">
        <v>26</v>
      </c>
      <c r="D1073" s="107" t="s">
        <v>1070</v>
      </c>
      <c r="E1073" s="105" t="s">
        <v>17</v>
      </c>
      <c r="F1073" s="108">
        <v>1</v>
      </c>
      <c r="G1073" s="138">
        <v>0</v>
      </c>
      <c r="H1073" s="139">
        <f>F1073*(1+G1073/100)</f>
        <v>1</v>
      </c>
      <c r="I1073" s="148">
        <f>'2.etapa R ZTI'!$G$8</f>
        <v>0</v>
      </c>
      <c r="J1073" s="170">
        <f>H1073*I1073</f>
        <v>0</v>
      </c>
      <c r="K1073" s="171"/>
      <c r="L1073" s="172"/>
      <c r="M1073" s="171"/>
      <c r="N1073" s="172">
        <f>H1073*M1073</f>
        <v>0</v>
      </c>
      <c r="O1073" s="170"/>
    </row>
    <row r="1074" spans="1:16" s="146" customFormat="1" ht="12.75" customHeight="1" outlineLevel="2">
      <c r="A1074" s="113"/>
      <c r="B1074" s="114"/>
      <c r="C1074" s="114"/>
      <c r="D1074" s="115"/>
      <c r="E1074" s="114"/>
      <c r="F1074" s="116"/>
      <c r="G1074" s="144"/>
      <c r="H1074" s="145"/>
      <c r="I1074" s="144"/>
      <c r="J1074" s="179"/>
      <c r="K1074" s="180"/>
      <c r="L1074" s="181"/>
      <c r="M1074" s="181"/>
      <c r="N1074" s="181"/>
      <c r="O1074" s="182" t="s">
        <v>2</v>
      </c>
      <c r="P1074" s="183"/>
    </row>
    <row r="1075" spans="1:16" s="137" customFormat="1" ht="16.5" customHeight="1" outlineLevel="1">
      <c r="A1075" s="100"/>
      <c r="B1075" s="101"/>
      <c r="C1075" s="102"/>
      <c r="D1075" s="102" t="s">
        <v>656</v>
      </c>
      <c r="E1075" s="101"/>
      <c r="F1075" s="103"/>
      <c r="G1075" s="135"/>
      <c r="H1075" s="136"/>
      <c r="I1075" s="135"/>
      <c r="J1075" s="165">
        <f>SUBTOTAL(9,J1076:J1077)</f>
        <v>0</v>
      </c>
      <c r="K1075" s="166"/>
      <c r="L1075" s="167"/>
      <c r="M1075" s="168"/>
      <c r="N1075" s="167">
        <f>SUBTOTAL(9,N1076:N1077)</f>
        <v>0</v>
      </c>
      <c r="O1075" s="163" t="s">
        <v>2</v>
      </c>
      <c r="P1075" s="169"/>
    </row>
    <row r="1076" spans="1:16" outlineLevel="2">
      <c r="A1076" s="104">
        <v>433</v>
      </c>
      <c r="B1076" s="105" t="s">
        <v>8</v>
      </c>
      <c r="C1076" s="106" t="s">
        <v>29</v>
      </c>
      <c r="D1076" s="107" t="s">
        <v>855</v>
      </c>
      <c r="E1076" s="105" t="s">
        <v>22</v>
      </c>
      <c r="F1076" s="108">
        <v>1</v>
      </c>
      <c r="G1076" s="138"/>
      <c r="H1076" s="139">
        <f>F1076*(1+G1076/100)</f>
        <v>1</v>
      </c>
      <c r="I1076" s="148">
        <f>'2.etapa - Vytápění'!$J$8</f>
        <v>0</v>
      </c>
      <c r="J1076" s="170">
        <f>H1076*I1076</f>
        <v>0</v>
      </c>
      <c r="K1076" s="171"/>
      <c r="L1076" s="172"/>
      <c r="M1076" s="171"/>
      <c r="N1076" s="172">
        <f>H1076*M1076</f>
        <v>0</v>
      </c>
      <c r="O1076" s="170"/>
    </row>
    <row r="1077" spans="1:16" s="146" customFormat="1" ht="12.75" customHeight="1" outlineLevel="2">
      <c r="A1077" s="113"/>
      <c r="B1077" s="114"/>
      <c r="C1077" s="114"/>
      <c r="D1077" s="115"/>
      <c r="E1077" s="114"/>
      <c r="F1077" s="116"/>
      <c r="G1077" s="144"/>
      <c r="H1077" s="145"/>
      <c r="I1077" s="144"/>
      <c r="J1077" s="179"/>
      <c r="K1077" s="180"/>
      <c r="L1077" s="181"/>
      <c r="M1077" s="181"/>
      <c r="N1077" s="181"/>
      <c r="O1077" s="182" t="s">
        <v>2</v>
      </c>
      <c r="P1077" s="183"/>
    </row>
    <row r="1078" spans="1:16" s="137" customFormat="1" ht="16.5" customHeight="1" outlineLevel="1">
      <c r="A1078" s="100"/>
      <c r="B1078" s="101"/>
      <c r="C1078" s="102"/>
      <c r="D1078" s="102" t="s">
        <v>499</v>
      </c>
      <c r="E1078" s="101"/>
      <c r="F1078" s="103"/>
      <c r="G1078" s="135"/>
      <c r="H1078" s="136"/>
      <c r="I1078" s="135"/>
      <c r="J1078" s="165">
        <f>SUBTOTAL(9,J1079:J1082)</f>
        <v>0</v>
      </c>
      <c r="K1078" s="166"/>
      <c r="L1078" s="167"/>
      <c r="M1078" s="168"/>
      <c r="N1078" s="167">
        <f>SUBTOTAL(9,N1079:N1082)</f>
        <v>0</v>
      </c>
      <c r="O1078" s="163" t="s">
        <v>2</v>
      </c>
      <c r="P1078" s="169"/>
    </row>
    <row r="1079" spans="1:16" ht="22.5" outlineLevel="2">
      <c r="A1079" s="104">
        <v>434</v>
      </c>
      <c r="B1079" s="105" t="s">
        <v>6</v>
      </c>
      <c r="C1079" s="106" t="s">
        <v>33</v>
      </c>
      <c r="D1079" s="107" t="s">
        <v>1184</v>
      </c>
      <c r="E1079" s="105" t="s">
        <v>17</v>
      </c>
      <c r="F1079" s="108">
        <v>1</v>
      </c>
      <c r="G1079" s="138">
        <v>0</v>
      </c>
      <c r="H1079" s="139">
        <f>F1079*(1+G1079/100)</f>
        <v>1</v>
      </c>
      <c r="I1079" s="148">
        <f>'2.etapa HRJ - Jímací vedení'!$J$9</f>
        <v>0</v>
      </c>
      <c r="J1079" s="170">
        <f>H1079*I1079</f>
        <v>0</v>
      </c>
      <c r="K1079" s="171"/>
      <c r="L1079" s="172"/>
      <c r="M1079" s="171"/>
      <c r="N1079" s="172">
        <f>H1079*M1079</f>
        <v>0</v>
      </c>
      <c r="O1079" s="170"/>
    </row>
    <row r="1080" spans="1:16" ht="22.5" outlineLevel="2">
      <c r="A1080" s="104">
        <v>435</v>
      </c>
      <c r="B1080" s="105" t="s">
        <v>6</v>
      </c>
      <c r="C1080" s="106" t="s">
        <v>34</v>
      </c>
      <c r="D1080" s="107" t="s">
        <v>1359</v>
      </c>
      <c r="E1080" s="105" t="s">
        <v>17</v>
      </c>
      <c r="F1080" s="108">
        <v>1</v>
      </c>
      <c r="G1080" s="138">
        <v>0</v>
      </c>
      <c r="H1080" s="139">
        <f>F1080*(1+G1080/100)</f>
        <v>1</v>
      </c>
      <c r="I1080" s="148">
        <f>'2.eta EL NNS-Vnitřní silnoproud'!$J$9</f>
        <v>0</v>
      </c>
      <c r="J1080" s="170">
        <f>H1080*I1080</f>
        <v>0</v>
      </c>
      <c r="K1080" s="171"/>
      <c r="L1080" s="172"/>
      <c r="M1080" s="171"/>
      <c r="N1080" s="172">
        <f>H1080*M1080</f>
        <v>0</v>
      </c>
      <c r="O1080" s="170"/>
    </row>
    <row r="1081" spans="1:16" outlineLevel="2">
      <c r="A1081" s="104">
        <v>436</v>
      </c>
      <c r="B1081" s="105" t="s">
        <v>6</v>
      </c>
      <c r="C1081" s="106" t="s">
        <v>35</v>
      </c>
      <c r="D1081" s="107" t="s">
        <v>934</v>
      </c>
      <c r="E1081" s="105" t="s">
        <v>17</v>
      </c>
      <c r="F1081" s="108">
        <v>1</v>
      </c>
      <c r="G1081" s="138">
        <v>0</v>
      </c>
      <c r="H1081" s="139">
        <f>F1081*(1+G1081/100)</f>
        <v>1</v>
      </c>
      <c r="I1081" s="148">
        <f>'2.etapa EL- Vnitřní slabopr'!$J$9</f>
        <v>0</v>
      </c>
      <c r="J1081" s="170">
        <f>H1081*I1081</f>
        <v>0</v>
      </c>
      <c r="K1081" s="171"/>
      <c r="L1081" s="172"/>
      <c r="M1081" s="171"/>
      <c r="N1081" s="172">
        <f>H1081*M1081</f>
        <v>0</v>
      </c>
      <c r="O1081" s="170"/>
    </row>
    <row r="1082" spans="1:16" s="146" customFormat="1" ht="12.75" customHeight="1" outlineLevel="2">
      <c r="A1082" s="113"/>
      <c r="B1082" s="114"/>
      <c r="C1082" s="114"/>
      <c r="D1082" s="115"/>
      <c r="E1082" s="114"/>
      <c r="F1082" s="116"/>
      <c r="G1082" s="144"/>
      <c r="H1082" s="145"/>
      <c r="I1082" s="144"/>
      <c r="J1082" s="179"/>
      <c r="K1082" s="180"/>
      <c r="L1082" s="181"/>
      <c r="M1082" s="181"/>
      <c r="N1082" s="181"/>
      <c r="O1082" s="182" t="s">
        <v>2</v>
      </c>
      <c r="P1082" s="183"/>
    </row>
    <row r="1083" spans="1:16" s="137" customFormat="1" ht="16.5" customHeight="1" outlineLevel="1">
      <c r="A1083" s="100"/>
      <c r="B1083" s="101"/>
      <c r="C1083" s="102"/>
      <c r="D1083" s="102" t="s">
        <v>532</v>
      </c>
      <c r="E1083" s="101"/>
      <c r="F1083" s="103"/>
      <c r="G1083" s="135"/>
      <c r="H1083" s="136"/>
      <c r="I1083" s="135"/>
      <c r="J1083" s="165">
        <f>SUBTOTAL(9,J1084:J1086)</f>
        <v>0</v>
      </c>
      <c r="K1083" s="166"/>
      <c r="L1083" s="167"/>
      <c r="M1083" s="168"/>
      <c r="N1083" s="167">
        <f>SUBTOTAL(9,N1084:N1086)</f>
        <v>0</v>
      </c>
      <c r="O1083" s="163" t="s">
        <v>2</v>
      </c>
      <c r="P1083" s="169"/>
    </row>
    <row r="1084" spans="1:16" ht="22.5" outlineLevel="2">
      <c r="A1084" s="104">
        <v>437</v>
      </c>
      <c r="B1084" s="105" t="s">
        <v>6</v>
      </c>
      <c r="C1084" s="106" t="s">
        <v>403</v>
      </c>
      <c r="D1084" s="107" t="s">
        <v>1367</v>
      </c>
      <c r="E1084" s="105" t="s">
        <v>22</v>
      </c>
      <c r="F1084" s="108">
        <v>1</v>
      </c>
      <c r="G1084" s="138"/>
      <c r="H1084" s="139">
        <f>F1084*(1+G1084/100)</f>
        <v>1</v>
      </c>
      <c r="I1084" s="138"/>
      <c r="J1084" s="170">
        <f>H1084*I1084</f>
        <v>0</v>
      </c>
      <c r="K1084" s="171"/>
      <c r="L1084" s="172"/>
      <c r="M1084" s="171"/>
      <c r="N1084" s="172">
        <f>H1084*M1084</f>
        <v>0</v>
      </c>
      <c r="O1084" s="184" t="s">
        <v>1651</v>
      </c>
    </row>
    <row r="1085" spans="1:16" s="143" customFormat="1" outlineLevel="3">
      <c r="A1085" s="109"/>
      <c r="B1085" s="110"/>
      <c r="C1085" s="110"/>
      <c r="D1085" s="111" t="s">
        <v>517</v>
      </c>
      <c r="E1085" s="110"/>
      <c r="F1085" s="112">
        <v>1</v>
      </c>
      <c r="G1085" s="141"/>
      <c r="H1085" s="142"/>
      <c r="I1085" s="141"/>
      <c r="J1085" s="174"/>
      <c r="K1085" s="175"/>
      <c r="L1085" s="176"/>
      <c r="M1085" s="176"/>
      <c r="N1085" s="176"/>
      <c r="O1085" s="178" t="s">
        <v>2</v>
      </c>
      <c r="P1085" s="177"/>
    </row>
    <row r="1086" spans="1:16" s="146" customFormat="1" ht="12.75" customHeight="1" outlineLevel="2">
      <c r="A1086" s="113"/>
      <c r="B1086" s="114"/>
      <c r="C1086" s="114"/>
      <c r="D1086" s="115"/>
      <c r="E1086" s="114"/>
      <c r="F1086" s="116"/>
      <c r="G1086" s="144"/>
      <c r="H1086" s="145"/>
      <c r="I1086" s="144"/>
      <c r="J1086" s="179"/>
      <c r="K1086" s="180"/>
      <c r="L1086" s="181"/>
      <c r="M1086" s="181"/>
      <c r="N1086" s="181"/>
      <c r="O1086" s="182" t="s">
        <v>2</v>
      </c>
      <c r="P1086" s="183"/>
    </row>
    <row r="1087" spans="1:16" s="137" customFormat="1" ht="16.5" customHeight="1" outlineLevel="1">
      <c r="A1087" s="100"/>
      <c r="B1087" s="101"/>
      <c r="C1087" s="102"/>
      <c r="D1087" s="102" t="s">
        <v>671</v>
      </c>
      <c r="E1087" s="101"/>
      <c r="F1087" s="103"/>
      <c r="G1087" s="135"/>
      <c r="H1087" s="136"/>
      <c r="I1087" s="135"/>
      <c r="J1087" s="165">
        <f>SUBTOTAL(9,J1088:J1157)</f>
        <v>0</v>
      </c>
      <c r="K1087" s="166"/>
      <c r="L1087" s="167"/>
      <c r="M1087" s="168"/>
      <c r="N1087" s="167">
        <f>SUBTOTAL(9,N1088:N1157)</f>
        <v>43.705768507789365</v>
      </c>
      <c r="O1087" s="163" t="s">
        <v>2</v>
      </c>
      <c r="P1087" s="169"/>
    </row>
    <row r="1088" spans="1:16" ht="22.5" outlineLevel="2">
      <c r="A1088" s="104">
        <v>438</v>
      </c>
      <c r="B1088" s="105" t="s">
        <v>8</v>
      </c>
      <c r="C1088" s="106" t="s">
        <v>413</v>
      </c>
      <c r="D1088" s="107" t="s">
        <v>1286</v>
      </c>
      <c r="E1088" s="105" t="s">
        <v>3</v>
      </c>
      <c r="F1088" s="108">
        <v>803.59212050984934</v>
      </c>
      <c r="G1088" s="138">
        <v>0</v>
      </c>
      <c r="H1088" s="139">
        <f>F1088*(1+G1088/100)</f>
        <v>803.59212050984934</v>
      </c>
      <c r="I1088" s="138"/>
      <c r="J1088" s="170">
        <f>H1088*I1088</f>
        <v>0</v>
      </c>
      <c r="K1088" s="171"/>
      <c r="L1088" s="172"/>
      <c r="M1088" s="171">
        <v>0.02</v>
      </c>
      <c r="N1088" s="172">
        <f>H1088*M1088</f>
        <v>16.071842410196986</v>
      </c>
      <c r="O1088" s="184" t="s">
        <v>1651</v>
      </c>
    </row>
    <row r="1089" spans="1:16" s="143" customFormat="1" ht="22.5" outlineLevel="3">
      <c r="A1089" s="109"/>
      <c r="B1089" s="110"/>
      <c r="C1089" s="110"/>
      <c r="D1089" s="111" t="s">
        <v>942</v>
      </c>
      <c r="E1089" s="110"/>
      <c r="F1089" s="112">
        <v>803.59212050984934</v>
      </c>
      <c r="G1089" s="141"/>
      <c r="H1089" s="142"/>
      <c r="I1089" s="141"/>
      <c r="J1089" s="174"/>
      <c r="K1089" s="175"/>
      <c r="L1089" s="176"/>
      <c r="M1089" s="176"/>
      <c r="N1089" s="176"/>
      <c r="O1089" s="178" t="s">
        <v>2</v>
      </c>
      <c r="P1089" s="177"/>
    </row>
    <row r="1090" spans="1:16" outlineLevel="2">
      <c r="A1090" s="104">
        <v>439</v>
      </c>
      <c r="B1090" s="105" t="s">
        <v>8</v>
      </c>
      <c r="C1090" s="106" t="s">
        <v>179</v>
      </c>
      <c r="D1090" s="107" t="s">
        <v>726</v>
      </c>
      <c r="E1090" s="105" t="s">
        <v>10</v>
      </c>
      <c r="F1090" s="108">
        <v>422.94322132097335</v>
      </c>
      <c r="G1090" s="138">
        <v>0</v>
      </c>
      <c r="H1090" s="139">
        <f>F1090*(1+G1090/100)</f>
        <v>422.94322132097335</v>
      </c>
      <c r="I1090" s="138"/>
      <c r="J1090" s="170">
        <f>H1090*I1090</f>
        <v>0</v>
      </c>
      <c r="K1090" s="171"/>
      <c r="L1090" s="172"/>
      <c r="M1090" s="171">
        <v>1.4999999999999999E-2</v>
      </c>
      <c r="N1090" s="172">
        <f>H1090*M1090</f>
        <v>6.3441483198146003</v>
      </c>
      <c r="O1090" s="170" t="s">
        <v>3818</v>
      </c>
    </row>
    <row r="1091" spans="1:16" s="143" customFormat="1" outlineLevel="3">
      <c r="A1091" s="109"/>
      <c r="B1091" s="110"/>
      <c r="C1091" s="110"/>
      <c r="D1091" s="111" t="s">
        <v>728</v>
      </c>
      <c r="E1091" s="110"/>
      <c r="F1091" s="112">
        <v>422.94322132097335</v>
      </c>
      <c r="G1091" s="141"/>
      <c r="H1091" s="142"/>
      <c r="I1091" s="141"/>
      <c r="J1091" s="174"/>
      <c r="K1091" s="175"/>
      <c r="L1091" s="176"/>
      <c r="M1091" s="176"/>
      <c r="N1091" s="176"/>
      <c r="O1091" s="170" t="s">
        <v>3818</v>
      </c>
      <c r="P1091" s="177"/>
    </row>
    <row r="1092" spans="1:16" outlineLevel="2">
      <c r="A1092" s="104">
        <v>440</v>
      </c>
      <c r="B1092" s="105" t="s">
        <v>8</v>
      </c>
      <c r="C1092" s="106" t="s">
        <v>188</v>
      </c>
      <c r="D1092" s="107" t="s">
        <v>900</v>
      </c>
      <c r="E1092" s="105" t="s">
        <v>10</v>
      </c>
      <c r="F1092" s="108">
        <v>271</v>
      </c>
      <c r="G1092" s="138">
        <v>0</v>
      </c>
      <c r="H1092" s="139">
        <f>F1092*(1+G1092/100)</f>
        <v>271</v>
      </c>
      <c r="I1092" s="138"/>
      <c r="J1092" s="170">
        <f>H1092*I1092</f>
        <v>0</v>
      </c>
      <c r="K1092" s="171"/>
      <c r="L1092" s="172"/>
      <c r="M1092" s="171">
        <v>1.4E-2</v>
      </c>
      <c r="N1092" s="172">
        <f>H1092*M1092</f>
        <v>3.794</v>
      </c>
      <c r="O1092" s="170" t="s">
        <v>3818</v>
      </c>
    </row>
    <row r="1093" spans="1:16" s="143" customFormat="1" outlineLevel="3">
      <c r="A1093" s="109"/>
      <c r="B1093" s="110"/>
      <c r="C1093" s="110"/>
      <c r="D1093" s="111" t="s">
        <v>651</v>
      </c>
      <c r="E1093" s="110"/>
      <c r="F1093" s="112">
        <v>271</v>
      </c>
      <c r="G1093" s="141"/>
      <c r="H1093" s="142"/>
      <c r="I1093" s="141"/>
      <c r="J1093" s="174"/>
      <c r="K1093" s="175"/>
      <c r="L1093" s="176"/>
      <c r="M1093" s="176"/>
      <c r="N1093" s="176"/>
      <c r="O1093" s="170" t="s">
        <v>3818</v>
      </c>
      <c r="P1093" s="177"/>
    </row>
    <row r="1094" spans="1:16" ht="22.5" outlineLevel="2">
      <c r="A1094" s="104">
        <v>441</v>
      </c>
      <c r="B1094" s="105" t="s">
        <v>8</v>
      </c>
      <c r="C1094" s="106" t="s">
        <v>192</v>
      </c>
      <c r="D1094" s="107" t="s">
        <v>1191</v>
      </c>
      <c r="E1094" s="105" t="s">
        <v>10</v>
      </c>
      <c r="F1094" s="108">
        <v>249.2</v>
      </c>
      <c r="G1094" s="138">
        <v>0</v>
      </c>
      <c r="H1094" s="139">
        <f>F1094*(1+G1094/100)</f>
        <v>249.2</v>
      </c>
      <c r="I1094" s="138"/>
      <c r="J1094" s="170">
        <f>H1094*I1094</f>
        <v>0</v>
      </c>
      <c r="K1094" s="171"/>
      <c r="L1094" s="172"/>
      <c r="M1094" s="171">
        <v>0.04</v>
      </c>
      <c r="N1094" s="172">
        <f>H1094*M1094</f>
        <v>9.968</v>
      </c>
      <c r="O1094" s="170" t="s">
        <v>3818</v>
      </c>
    </row>
    <row r="1095" spans="1:16" s="143" customFormat="1" ht="33.75" outlineLevel="3">
      <c r="A1095" s="109"/>
      <c r="B1095" s="110"/>
      <c r="C1095" s="110"/>
      <c r="D1095" s="111" t="s">
        <v>830</v>
      </c>
      <c r="E1095" s="110"/>
      <c r="F1095" s="112">
        <v>249.2</v>
      </c>
      <c r="G1095" s="141"/>
      <c r="H1095" s="142"/>
      <c r="I1095" s="141"/>
      <c r="J1095" s="174"/>
      <c r="K1095" s="175"/>
      <c r="L1095" s="176"/>
      <c r="M1095" s="176"/>
      <c r="N1095" s="176"/>
      <c r="O1095" s="170" t="s">
        <v>3818</v>
      </c>
      <c r="P1095" s="177"/>
    </row>
    <row r="1096" spans="1:16" outlineLevel="2">
      <c r="A1096" s="104">
        <v>442</v>
      </c>
      <c r="B1096" s="105" t="s">
        <v>8</v>
      </c>
      <c r="C1096" s="106" t="s">
        <v>191</v>
      </c>
      <c r="D1096" s="107" t="s">
        <v>1104</v>
      </c>
      <c r="E1096" s="105" t="s">
        <v>3</v>
      </c>
      <c r="F1096" s="108">
        <v>301.11111111111109</v>
      </c>
      <c r="G1096" s="138">
        <v>0</v>
      </c>
      <c r="H1096" s="139">
        <f>F1096*(1+G1096/100)</f>
        <v>301.11111111111109</v>
      </c>
      <c r="I1096" s="138"/>
      <c r="J1096" s="170">
        <f>H1096*I1096</f>
        <v>0</v>
      </c>
      <c r="K1096" s="171"/>
      <c r="L1096" s="172"/>
      <c r="M1096" s="171">
        <v>2.5000000000000001E-2</v>
      </c>
      <c r="N1096" s="172">
        <f>H1096*M1096</f>
        <v>7.5277777777777777</v>
      </c>
      <c r="O1096" s="170" t="s">
        <v>3818</v>
      </c>
    </row>
    <row r="1097" spans="1:16" s="143" customFormat="1" outlineLevel="3">
      <c r="A1097" s="109"/>
      <c r="B1097" s="110"/>
      <c r="C1097" s="110"/>
      <c r="D1097" s="111" t="s">
        <v>666</v>
      </c>
      <c r="E1097" s="110"/>
      <c r="F1097" s="112">
        <v>301.11111111111109</v>
      </c>
      <c r="G1097" s="141"/>
      <c r="H1097" s="142"/>
      <c r="I1097" s="141"/>
      <c r="J1097" s="174"/>
      <c r="K1097" s="175"/>
      <c r="L1097" s="176"/>
      <c r="M1097" s="176"/>
      <c r="N1097" s="176"/>
      <c r="O1097" s="170" t="s">
        <v>3818</v>
      </c>
      <c r="P1097" s="177"/>
    </row>
    <row r="1098" spans="1:16" ht="22.5" outlineLevel="2">
      <c r="A1098" s="104">
        <v>443</v>
      </c>
      <c r="B1098" s="105" t="s">
        <v>8</v>
      </c>
      <c r="C1098" s="106" t="s">
        <v>181</v>
      </c>
      <c r="D1098" s="107" t="s">
        <v>1340</v>
      </c>
      <c r="E1098" s="105" t="s">
        <v>10</v>
      </c>
      <c r="F1098" s="108">
        <v>255.24099999999999</v>
      </c>
      <c r="G1098" s="138">
        <v>0</v>
      </c>
      <c r="H1098" s="139">
        <f>F1098*(1+G1098/100)</f>
        <v>255.24099999999999</v>
      </c>
      <c r="I1098" s="138"/>
      <c r="J1098" s="170">
        <f>H1098*I1098</f>
        <v>0</v>
      </c>
      <c r="K1098" s="171">
        <v>1.093E-2</v>
      </c>
      <c r="L1098" s="172"/>
      <c r="M1098" s="171"/>
      <c r="N1098" s="172">
        <f>H1098*M1098</f>
        <v>0</v>
      </c>
      <c r="O1098" s="170" t="s">
        <v>3818</v>
      </c>
    </row>
    <row r="1099" spans="1:16" s="143" customFormat="1" ht="22.5" outlineLevel="3">
      <c r="A1099" s="109"/>
      <c r="B1099" s="110"/>
      <c r="C1099" s="110"/>
      <c r="D1099" s="111" t="s">
        <v>995</v>
      </c>
      <c r="E1099" s="110"/>
      <c r="F1099" s="112">
        <v>226.63249999999999</v>
      </c>
      <c r="G1099" s="141"/>
      <c r="H1099" s="142"/>
      <c r="I1099" s="141"/>
      <c r="J1099" s="174"/>
      <c r="K1099" s="175"/>
      <c r="L1099" s="176"/>
      <c r="M1099" s="176"/>
      <c r="N1099" s="176"/>
      <c r="O1099" s="170" t="s">
        <v>3818</v>
      </c>
      <c r="P1099" s="177"/>
    </row>
    <row r="1100" spans="1:16" s="143" customFormat="1" outlineLevel="3">
      <c r="A1100" s="109"/>
      <c r="B1100" s="110"/>
      <c r="C1100" s="110"/>
      <c r="D1100" s="111" t="s">
        <v>851</v>
      </c>
      <c r="E1100" s="110"/>
      <c r="F1100" s="112">
        <v>70.77</v>
      </c>
      <c r="G1100" s="141"/>
      <c r="H1100" s="142"/>
      <c r="I1100" s="141"/>
      <c r="J1100" s="174"/>
      <c r="K1100" s="175"/>
      <c r="L1100" s="176"/>
      <c r="M1100" s="176"/>
      <c r="N1100" s="176"/>
      <c r="O1100" s="170" t="s">
        <v>3818</v>
      </c>
      <c r="P1100" s="177"/>
    </row>
    <row r="1101" spans="1:16" s="143" customFormat="1" ht="33.75" outlineLevel="3">
      <c r="A1101" s="109"/>
      <c r="B1101" s="110"/>
      <c r="C1101" s="110"/>
      <c r="D1101" s="111" t="s">
        <v>1362</v>
      </c>
      <c r="E1101" s="110"/>
      <c r="F1101" s="112">
        <v>-42.161500000000004</v>
      </c>
      <c r="G1101" s="141"/>
      <c r="H1101" s="142"/>
      <c r="I1101" s="141"/>
      <c r="J1101" s="174"/>
      <c r="K1101" s="175"/>
      <c r="L1101" s="176"/>
      <c r="M1101" s="176"/>
      <c r="N1101" s="176"/>
      <c r="O1101" s="170" t="s">
        <v>3818</v>
      </c>
      <c r="P1101" s="177"/>
    </row>
    <row r="1102" spans="1:16" ht="33.75" outlineLevel="2">
      <c r="A1102" s="104">
        <v>444</v>
      </c>
      <c r="B1102" s="105" t="s">
        <v>8</v>
      </c>
      <c r="C1102" s="106" t="s">
        <v>405</v>
      </c>
      <c r="D1102" s="107" t="s">
        <v>1423</v>
      </c>
      <c r="E1102" s="105" t="s">
        <v>10</v>
      </c>
      <c r="F1102" s="108">
        <v>181.82150000000001</v>
      </c>
      <c r="G1102" s="138">
        <v>0</v>
      </c>
      <c r="H1102" s="139">
        <f>F1102*(1+G1102/100)</f>
        <v>181.82150000000001</v>
      </c>
      <c r="I1102" s="138"/>
      <c r="J1102" s="170">
        <f>H1102*I1102</f>
        <v>0</v>
      </c>
      <c r="K1102" s="171"/>
      <c r="L1102" s="172"/>
      <c r="M1102" s="171"/>
      <c r="N1102" s="172">
        <f>H1102*M1102</f>
        <v>0</v>
      </c>
      <c r="O1102" s="170" t="s">
        <v>3818</v>
      </c>
    </row>
    <row r="1103" spans="1:16" s="143" customFormat="1" ht="22.5" outlineLevel="3">
      <c r="A1103" s="109"/>
      <c r="B1103" s="110"/>
      <c r="C1103" s="110"/>
      <c r="D1103" s="111" t="s">
        <v>995</v>
      </c>
      <c r="E1103" s="110"/>
      <c r="F1103" s="112">
        <v>226.63249999999999</v>
      </c>
      <c r="G1103" s="141"/>
      <c r="H1103" s="142"/>
      <c r="I1103" s="141"/>
      <c r="J1103" s="174"/>
      <c r="K1103" s="175"/>
      <c r="L1103" s="176"/>
      <c r="M1103" s="176"/>
      <c r="N1103" s="176"/>
      <c r="O1103" s="170" t="s">
        <v>3818</v>
      </c>
      <c r="P1103" s="177"/>
    </row>
    <row r="1104" spans="1:16" s="143" customFormat="1" ht="33.75" outlineLevel="3">
      <c r="A1104" s="109"/>
      <c r="B1104" s="110"/>
      <c r="C1104" s="110"/>
      <c r="D1104" s="111" t="s">
        <v>1307</v>
      </c>
      <c r="E1104" s="110"/>
      <c r="F1104" s="112">
        <v>-44.810999999999993</v>
      </c>
      <c r="G1104" s="141"/>
      <c r="H1104" s="142"/>
      <c r="I1104" s="141"/>
      <c r="J1104" s="174"/>
      <c r="K1104" s="175"/>
      <c r="L1104" s="176"/>
      <c r="M1104" s="176"/>
      <c r="N1104" s="176"/>
      <c r="O1104" s="170" t="s">
        <v>3818</v>
      </c>
      <c r="P1104" s="177"/>
    </row>
    <row r="1105" spans="1:16" ht="22.5" outlineLevel="2">
      <c r="A1105" s="104">
        <v>445</v>
      </c>
      <c r="B1105" s="105" t="s">
        <v>8</v>
      </c>
      <c r="C1105" s="106" t="s">
        <v>406</v>
      </c>
      <c r="D1105" s="107" t="s">
        <v>1360</v>
      </c>
      <c r="E1105" s="105" t="s">
        <v>10</v>
      </c>
      <c r="F1105" s="108">
        <v>60.09</v>
      </c>
      <c r="G1105" s="138">
        <v>0</v>
      </c>
      <c r="H1105" s="139">
        <f>F1105*(1+G1105/100)</f>
        <v>60.09</v>
      </c>
      <c r="I1105" s="138"/>
      <c r="J1105" s="170">
        <f>H1105*I1105</f>
        <v>0</v>
      </c>
      <c r="K1105" s="171"/>
      <c r="L1105" s="172"/>
      <c r="M1105" s="171"/>
      <c r="N1105" s="172">
        <f>H1105*M1105</f>
        <v>0</v>
      </c>
      <c r="O1105" s="170" t="s">
        <v>3818</v>
      </c>
    </row>
    <row r="1106" spans="1:16" s="143" customFormat="1" ht="22.5" outlineLevel="3">
      <c r="A1106" s="109"/>
      <c r="B1106" s="110"/>
      <c r="C1106" s="110"/>
      <c r="D1106" s="111" t="s">
        <v>1264</v>
      </c>
      <c r="E1106" s="110"/>
      <c r="F1106" s="112">
        <v>60.09</v>
      </c>
      <c r="G1106" s="141"/>
      <c r="H1106" s="142"/>
      <c r="I1106" s="141"/>
      <c r="J1106" s="174"/>
      <c r="K1106" s="175"/>
      <c r="L1106" s="176"/>
      <c r="M1106" s="176"/>
      <c r="N1106" s="176"/>
      <c r="O1106" s="170" t="s">
        <v>3818</v>
      </c>
      <c r="P1106" s="177"/>
    </row>
    <row r="1107" spans="1:16" ht="22.5" outlineLevel="2">
      <c r="A1107" s="104">
        <v>446</v>
      </c>
      <c r="B1107" s="105" t="s">
        <v>8</v>
      </c>
      <c r="C1107" s="106" t="s">
        <v>183</v>
      </c>
      <c r="D1107" s="107" t="s">
        <v>1288</v>
      </c>
      <c r="E1107" s="105" t="s">
        <v>3</v>
      </c>
      <c r="F1107" s="108">
        <v>1153.1295</v>
      </c>
      <c r="G1107" s="138">
        <v>0</v>
      </c>
      <c r="H1107" s="139">
        <f>F1107*(1+G1107/100)</f>
        <v>1153.1295</v>
      </c>
      <c r="I1107" s="138"/>
      <c r="J1107" s="170">
        <f>H1107*I1107</f>
        <v>0</v>
      </c>
      <c r="K1107" s="171"/>
      <c r="L1107" s="172"/>
      <c r="M1107" s="171"/>
      <c r="N1107" s="172">
        <f>H1107*M1107</f>
        <v>0</v>
      </c>
      <c r="O1107" s="170" t="s">
        <v>3818</v>
      </c>
    </row>
    <row r="1108" spans="1:16" s="143" customFormat="1" ht="33.75" outlineLevel="3">
      <c r="A1108" s="109"/>
      <c r="B1108" s="110"/>
      <c r="C1108" s="110"/>
      <c r="D1108" s="111" t="s">
        <v>873</v>
      </c>
      <c r="E1108" s="110"/>
      <c r="F1108" s="112">
        <v>512.76</v>
      </c>
      <c r="G1108" s="141"/>
      <c r="H1108" s="142"/>
      <c r="I1108" s="141"/>
      <c r="J1108" s="174"/>
      <c r="K1108" s="175"/>
      <c r="L1108" s="176"/>
      <c r="M1108" s="176"/>
      <c r="N1108" s="176"/>
      <c r="O1108" s="170" t="s">
        <v>3818</v>
      </c>
      <c r="P1108" s="177"/>
    </row>
    <row r="1109" spans="1:16" s="143" customFormat="1" ht="33.75" outlineLevel="3">
      <c r="A1109" s="109"/>
      <c r="B1109" s="110"/>
      <c r="C1109" s="110"/>
      <c r="D1109" s="111" t="s">
        <v>1415</v>
      </c>
      <c r="E1109" s="110"/>
      <c r="F1109" s="112">
        <v>803.23950000000013</v>
      </c>
      <c r="G1109" s="141"/>
      <c r="H1109" s="142"/>
      <c r="I1109" s="141"/>
      <c r="J1109" s="174"/>
      <c r="K1109" s="175"/>
      <c r="L1109" s="176"/>
      <c r="M1109" s="176"/>
      <c r="N1109" s="176"/>
      <c r="O1109" s="170" t="s">
        <v>3818</v>
      </c>
      <c r="P1109" s="177"/>
    </row>
    <row r="1110" spans="1:16" s="143" customFormat="1" ht="56.25" outlineLevel="3">
      <c r="A1110" s="109"/>
      <c r="B1110" s="110"/>
      <c r="C1110" s="110"/>
      <c r="D1110" s="111" t="s">
        <v>1433</v>
      </c>
      <c r="E1110" s="110"/>
      <c r="F1110" s="112">
        <v>-162.87</v>
      </c>
      <c r="G1110" s="141"/>
      <c r="H1110" s="142"/>
      <c r="I1110" s="141"/>
      <c r="J1110" s="174"/>
      <c r="K1110" s="175"/>
      <c r="L1110" s="176"/>
      <c r="M1110" s="176"/>
      <c r="N1110" s="176"/>
      <c r="O1110" s="170" t="s">
        <v>3818</v>
      </c>
      <c r="P1110" s="177"/>
    </row>
    <row r="1111" spans="1:16" outlineLevel="2">
      <c r="A1111" s="104">
        <v>447</v>
      </c>
      <c r="B1111" s="105" t="s">
        <v>1</v>
      </c>
      <c r="C1111" s="106" t="s">
        <v>117</v>
      </c>
      <c r="D1111" s="107" t="s">
        <v>1087</v>
      </c>
      <c r="E1111" s="105" t="s">
        <v>11</v>
      </c>
      <c r="F1111" s="108">
        <v>9.0164025600000031</v>
      </c>
      <c r="G1111" s="138">
        <v>0</v>
      </c>
      <c r="H1111" s="139">
        <f>F1111*(1+G1111/100)</f>
        <v>9.0164025600000031</v>
      </c>
      <c r="I1111" s="138"/>
      <c r="J1111" s="170">
        <f>H1111*I1111</f>
        <v>0</v>
      </c>
      <c r="K1111" s="171">
        <v>0.55000000000000004</v>
      </c>
      <c r="L1111" s="172"/>
      <c r="M1111" s="171"/>
      <c r="N1111" s="172">
        <f>H1111*M1111</f>
        <v>0</v>
      </c>
      <c r="O1111" s="170" t="s">
        <v>3818</v>
      </c>
    </row>
    <row r="1112" spans="1:16" s="143" customFormat="1" ht="45" outlineLevel="3">
      <c r="A1112" s="109"/>
      <c r="B1112" s="110"/>
      <c r="C1112" s="110"/>
      <c r="D1112" s="111" t="s">
        <v>1428</v>
      </c>
      <c r="E1112" s="110"/>
      <c r="F1112" s="112">
        <v>11.309612160000002</v>
      </c>
      <c r="G1112" s="141"/>
      <c r="H1112" s="142"/>
      <c r="I1112" s="141"/>
      <c r="J1112" s="174"/>
      <c r="K1112" s="175"/>
      <c r="L1112" s="176"/>
      <c r="M1112" s="176"/>
      <c r="N1112" s="176"/>
      <c r="O1112" s="170" t="s">
        <v>3818</v>
      </c>
      <c r="P1112" s="177"/>
    </row>
    <row r="1113" spans="1:16" s="143" customFormat="1" ht="56.25" outlineLevel="3">
      <c r="A1113" s="109"/>
      <c r="B1113" s="110"/>
      <c r="C1113" s="110"/>
      <c r="D1113" s="111" t="s">
        <v>1439</v>
      </c>
      <c r="E1113" s="110"/>
      <c r="F1113" s="112">
        <v>-2.2932096</v>
      </c>
      <c r="G1113" s="141"/>
      <c r="H1113" s="142"/>
      <c r="I1113" s="141"/>
      <c r="J1113" s="174"/>
      <c r="K1113" s="175"/>
      <c r="L1113" s="176"/>
      <c r="M1113" s="176"/>
      <c r="N1113" s="176"/>
      <c r="O1113" s="170" t="s">
        <v>3818</v>
      </c>
      <c r="P1113" s="177"/>
    </row>
    <row r="1114" spans="1:16" outlineLevel="2">
      <c r="A1114" s="104">
        <v>448</v>
      </c>
      <c r="B1114" s="105" t="s">
        <v>1</v>
      </c>
      <c r="C1114" s="106" t="s">
        <v>118</v>
      </c>
      <c r="D1114" s="107" t="s">
        <v>1051</v>
      </c>
      <c r="E1114" s="105" t="s">
        <v>11</v>
      </c>
      <c r="F1114" s="108">
        <v>11.407884479999998</v>
      </c>
      <c r="G1114" s="138">
        <v>0</v>
      </c>
      <c r="H1114" s="139">
        <f>F1114*(1+G1114/100)</f>
        <v>11.407884479999998</v>
      </c>
      <c r="I1114" s="138"/>
      <c r="J1114" s="170">
        <f>H1114*I1114</f>
        <v>0</v>
      </c>
      <c r="K1114" s="171">
        <v>0.55000000000000004</v>
      </c>
      <c r="L1114" s="172"/>
      <c r="M1114" s="171"/>
      <c r="N1114" s="172">
        <f>H1114*M1114</f>
        <v>0</v>
      </c>
      <c r="O1114" s="170" t="s">
        <v>3818</v>
      </c>
    </row>
    <row r="1115" spans="1:16" s="143" customFormat="1" ht="33.75" outlineLevel="3">
      <c r="A1115" s="109"/>
      <c r="B1115" s="110"/>
      <c r="C1115" s="110"/>
      <c r="D1115" s="111" t="s">
        <v>930</v>
      </c>
      <c r="E1115" s="110"/>
      <c r="F1115" s="112">
        <v>11.407884479999998</v>
      </c>
      <c r="G1115" s="141"/>
      <c r="H1115" s="142"/>
      <c r="I1115" s="141"/>
      <c r="J1115" s="174"/>
      <c r="K1115" s="175"/>
      <c r="L1115" s="176"/>
      <c r="M1115" s="176"/>
      <c r="N1115" s="176"/>
      <c r="O1115" s="170" t="s">
        <v>3818</v>
      </c>
      <c r="P1115" s="177"/>
    </row>
    <row r="1116" spans="1:16" ht="22.5" outlineLevel="2">
      <c r="A1116" s="104">
        <v>449</v>
      </c>
      <c r="B1116" s="105" t="s">
        <v>8</v>
      </c>
      <c r="C1116" s="106" t="s">
        <v>184</v>
      </c>
      <c r="D1116" s="107" t="s">
        <v>1289</v>
      </c>
      <c r="E1116" s="105" t="s">
        <v>3</v>
      </c>
      <c r="F1116" s="108">
        <v>87.62</v>
      </c>
      <c r="G1116" s="138">
        <v>0</v>
      </c>
      <c r="H1116" s="139">
        <f>F1116*(1+G1116/100)</f>
        <v>87.62</v>
      </c>
      <c r="I1116" s="138"/>
      <c r="J1116" s="170">
        <f>H1116*I1116</f>
        <v>0</v>
      </c>
      <c r="K1116" s="171"/>
      <c r="L1116" s="172"/>
      <c r="M1116" s="171"/>
      <c r="N1116" s="172">
        <f>H1116*M1116</f>
        <v>0</v>
      </c>
      <c r="O1116" s="170" t="s">
        <v>3818</v>
      </c>
    </row>
    <row r="1117" spans="1:16" s="143" customFormat="1" outlineLevel="3">
      <c r="A1117" s="109"/>
      <c r="B1117" s="110"/>
      <c r="C1117" s="110"/>
      <c r="D1117" s="111" t="s">
        <v>684</v>
      </c>
      <c r="E1117" s="110"/>
      <c r="F1117" s="112">
        <v>87.62</v>
      </c>
      <c r="G1117" s="141"/>
      <c r="H1117" s="142"/>
      <c r="I1117" s="141"/>
      <c r="J1117" s="174"/>
      <c r="K1117" s="175"/>
      <c r="L1117" s="176"/>
      <c r="M1117" s="176"/>
      <c r="N1117" s="176"/>
      <c r="O1117" s="170" t="s">
        <v>3818</v>
      </c>
      <c r="P1117" s="177"/>
    </row>
    <row r="1118" spans="1:16" ht="22.5" outlineLevel="2">
      <c r="A1118" s="104">
        <v>450</v>
      </c>
      <c r="B1118" s="105" t="s">
        <v>1</v>
      </c>
      <c r="C1118" s="106" t="s">
        <v>119</v>
      </c>
      <c r="D1118" s="107" t="s">
        <v>1168</v>
      </c>
      <c r="E1118" s="105" t="s">
        <v>11</v>
      </c>
      <c r="F1118" s="108">
        <v>2.0305935000000002</v>
      </c>
      <c r="G1118" s="138">
        <v>0</v>
      </c>
      <c r="H1118" s="139">
        <f>F1118*(1+G1118/100)</f>
        <v>2.0305935000000002</v>
      </c>
      <c r="I1118" s="138"/>
      <c r="J1118" s="170">
        <f>H1118*I1118</f>
        <v>0</v>
      </c>
      <c r="K1118" s="171">
        <v>0.55000000000000004</v>
      </c>
      <c r="L1118" s="172"/>
      <c r="M1118" s="171"/>
      <c r="N1118" s="172">
        <f>H1118*M1118</f>
        <v>0</v>
      </c>
      <c r="O1118" s="170" t="s">
        <v>3818</v>
      </c>
    </row>
    <row r="1119" spans="1:16" s="143" customFormat="1" ht="22.5" outlineLevel="3">
      <c r="A1119" s="109"/>
      <c r="B1119" s="110"/>
      <c r="C1119" s="110"/>
      <c r="D1119" s="111" t="s">
        <v>752</v>
      </c>
      <c r="E1119" s="110"/>
      <c r="F1119" s="112">
        <v>2.0305935000000002</v>
      </c>
      <c r="G1119" s="141"/>
      <c r="H1119" s="142"/>
      <c r="I1119" s="141"/>
      <c r="J1119" s="174"/>
      <c r="K1119" s="175"/>
      <c r="L1119" s="176"/>
      <c r="M1119" s="176"/>
      <c r="N1119" s="176"/>
      <c r="O1119" s="170" t="s">
        <v>3818</v>
      </c>
      <c r="P1119" s="177"/>
    </row>
    <row r="1120" spans="1:16" ht="22.5" outlineLevel="2">
      <c r="A1120" s="104">
        <v>451</v>
      </c>
      <c r="B1120" s="105" t="s">
        <v>8</v>
      </c>
      <c r="C1120" s="106" t="s">
        <v>185</v>
      </c>
      <c r="D1120" s="107" t="s">
        <v>1290</v>
      </c>
      <c r="E1120" s="105" t="s">
        <v>3</v>
      </c>
      <c r="F1120" s="108">
        <v>89.18</v>
      </c>
      <c r="G1120" s="138">
        <v>0</v>
      </c>
      <c r="H1120" s="139">
        <f>F1120*(1+G1120/100)</f>
        <v>89.18</v>
      </c>
      <c r="I1120" s="138"/>
      <c r="J1120" s="170">
        <f>H1120*I1120</f>
        <v>0</v>
      </c>
      <c r="K1120" s="171"/>
      <c r="L1120" s="172"/>
      <c r="M1120" s="171"/>
      <c r="N1120" s="172">
        <f>H1120*M1120</f>
        <v>0</v>
      </c>
      <c r="O1120" s="170" t="s">
        <v>3818</v>
      </c>
    </row>
    <row r="1121" spans="1:16" s="143" customFormat="1" outlineLevel="3">
      <c r="A1121" s="109"/>
      <c r="B1121" s="110"/>
      <c r="C1121" s="110"/>
      <c r="D1121" s="111" t="s">
        <v>678</v>
      </c>
      <c r="E1121" s="110"/>
      <c r="F1121" s="112">
        <v>40.799999999999997</v>
      </c>
      <c r="G1121" s="141"/>
      <c r="H1121" s="142"/>
      <c r="I1121" s="141"/>
      <c r="J1121" s="174"/>
      <c r="K1121" s="175"/>
      <c r="L1121" s="176"/>
      <c r="M1121" s="176"/>
      <c r="N1121" s="176"/>
      <c r="O1121" s="170" t="s">
        <v>3818</v>
      </c>
      <c r="P1121" s="177"/>
    </row>
    <row r="1122" spans="1:16" s="143" customFormat="1" ht="22.5" outlineLevel="3">
      <c r="A1122" s="109"/>
      <c r="B1122" s="110"/>
      <c r="C1122" s="110"/>
      <c r="D1122" s="111" t="s">
        <v>742</v>
      </c>
      <c r="E1122" s="110"/>
      <c r="F1122" s="112">
        <v>48.38</v>
      </c>
      <c r="G1122" s="141"/>
      <c r="H1122" s="142"/>
      <c r="I1122" s="141"/>
      <c r="J1122" s="174"/>
      <c r="K1122" s="175"/>
      <c r="L1122" s="176"/>
      <c r="M1122" s="176"/>
      <c r="N1122" s="176"/>
      <c r="O1122" s="170" t="s">
        <v>3818</v>
      </c>
      <c r="P1122" s="177"/>
    </row>
    <row r="1123" spans="1:16" outlineLevel="2">
      <c r="A1123" s="104">
        <v>452</v>
      </c>
      <c r="B1123" s="105" t="s">
        <v>1</v>
      </c>
      <c r="C1123" s="106" t="s">
        <v>120</v>
      </c>
      <c r="D1123" s="107" t="s">
        <v>1088</v>
      </c>
      <c r="E1123" s="105" t="s">
        <v>11</v>
      </c>
      <c r="F1123" s="108">
        <v>2.9741868</v>
      </c>
      <c r="G1123" s="138">
        <v>0</v>
      </c>
      <c r="H1123" s="139">
        <f>F1123*(1+G1123/100)</f>
        <v>2.9741868</v>
      </c>
      <c r="I1123" s="138"/>
      <c r="J1123" s="170">
        <f>H1123*I1123</f>
        <v>0</v>
      </c>
      <c r="K1123" s="171">
        <v>0.55000000000000004</v>
      </c>
      <c r="L1123" s="172"/>
      <c r="M1123" s="171"/>
      <c r="N1123" s="172">
        <f>H1123*M1123</f>
        <v>0</v>
      </c>
      <c r="O1123" s="170" t="s">
        <v>3818</v>
      </c>
    </row>
    <row r="1124" spans="1:16" s="143" customFormat="1" ht="22.5" outlineLevel="3">
      <c r="A1124" s="109"/>
      <c r="B1124" s="110"/>
      <c r="C1124" s="110"/>
      <c r="D1124" s="111" t="s">
        <v>745</v>
      </c>
      <c r="E1124" s="110"/>
      <c r="F1124" s="112">
        <v>1.4792448</v>
      </c>
      <c r="G1124" s="141"/>
      <c r="H1124" s="142"/>
      <c r="I1124" s="141"/>
      <c r="J1124" s="174"/>
      <c r="K1124" s="175"/>
      <c r="L1124" s="176"/>
      <c r="M1124" s="176"/>
      <c r="N1124" s="176"/>
      <c r="O1124" s="178" t="s">
        <v>2</v>
      </c>
      <c r="P1124" s="177"/>
    </row>
    <row r="1125" spans="1:16" s="143" customFormat="1" ht="22.5" outlineLevel="3">
      <c r="A1125" s="109"/>
      <c r="B1125" s="110"/>
      <c r="C1125" s="110"/>
      <c r="D1125" s="111" t="s">
        <v>798</v>
      </c>
      <c r="E1125" s="110"/>
      <c r="F1125" s="112">
        <v>1.494942</v>
      </c>
      <c r="G1125" s="141"/>
      <c r="H1125" s="142"/>
      <c r="I1125" s="141"/>
      <c r="J1125" s="174"/>
      <c r="K1125" s="175"/>
      <c r="L1125" s="176"/>
      <c r="M1125" s="176"/>
      <c r="N1125" s="176"/>
      <c r="O1125" s="178" t="s">
        <v>2</v>
      </c>
      <c r="P1125" s="177"/>
    </row>
    <row r="1126" spans="1:16" outlineLevel="2">
      <c r="A1126" s="104">
        <v>453</v>
      </c>
      <c r="B1126" s="105" t="s">
        <v>8</v>
      </c>
      <c r="C1126" s="106" t="s">
        <v>186</v>
      </c>
      <c r="D1126" s="107" t="s">
        <v>956</v>
      </c>
      <c r="E1126" s="105" t="s">
        <v>11</v>
      </c>
      <c r="F1126" s="108">
        <v>24.131355599999999</v>
      </c>
      <c r="G1126" s="138">
        <v>0</v>
      </c>
      <c r="H1126" s="139">
        <f>F1126*(1+G1126/100)</f>
        <v>24.131355599999999</v>
      </c>
      <c r="I1126" s="138"/>
      <c r="J1126" s="170">
        <f>H1126*I1126</f>
        <v>0</v>
      </c>
      <c r="K1126" s="171">
        <v>2.4469999999999999E-2</v>
      </c>
      <c r="L1126" s="172"/>
      <c r="M1126" s="171"/>
      <c r="N1126" s="172">
        <f>H1126*M1126</f>
        <v>0</v>
      </c>
      <c r="O1126" s="170" t="s">
        <v>3818</v>
      </c>
    </row>
    <row r="1127" spans="1:16" s="143" customFormat="1" ht="45" outlineLevel="3">
      <c r="A1127" s="109"/>
      <c r="B1127" s="110"/>
      <c r="C1127" s="110"/>
      <c r="D1127" s="111" t="s">
        <v>1424</v>
      </c>
      <c r="E1127" s="110"/>
      <c r="F1127" s="112">
        <v>10.281465600000001</v>
      </c>
      <c r="G1127" s="141"/>
      <c r="H1127" s="142"/>
      <c r="I1127" s="141"/>
      <c r="J1127" s="174"/>
      <c r="K1127" s="175"/>
      <c r="L1127" s="176"/>
      <c r="M1127" s="176"/>
      <c r="N1127" s="176"/>
      <c r="O1127" s="178" t="s">
        <v>2</v>
      </c>
      <c r="P1127" s="177"/>
    </row>
    <row r="1128" spans="1:16" s="143" customFormat="1" ht="56.25" outlineLevel="3">
      <c r="A1128" s="109"/>
      <c r="B1128" s="110"/>
      <c r="C1128" s="110"/>
      <c r="D1128" s="111" t="s">
        <v>1436</v>
      </c>
      <c r="E1128" s="110"/>
      <c r="F1128" s="112">
        <v>-2.0847359999999999</v>
      </c>
      <c r="G1128" s="141"/>
      <c r="H1128" s="142"/>
      <c r="I1128" s="141"/>
      <c r="J1128" s="174"/>
      <c r="K1128" s="175"/>
      <c r="L1128" s="176"/>
      <c r="M1128" s="176"/>
      <c r="N1128" s="176"/>
      <c r="O1128" s="178" t="s">
        <v>2</v>
      </c>
      <c r="P1128" s="177"/>
    </row>
    <row r="1129" spans="1:16" s="143" customFormat="1" ht="22.5" outlineLevel="3">
      <c r="A1129" s="109"/>
      <c r="B1129" s="110"/>
      <c r="C1129" s="110"/>
      <c r="D1129" s="111" t="s">
        <v>720</v>
      </c>
      <c r="E1129" s="110"/>
      <c r="F1129" s="112">
        <v>1.4361599999999999</v>
      </c>
      <c r="G1129" s="141"/>
      <c r="H1129" s="142"/>
      <c r="I1129" s="141"/>
      <c r="J1129" s="174"/>
      <c r="K1129" s="175"/>
      <c r="L1129" s="176"/>
      <c r="M1129" s="176"/>
      <c r="N1129" s="176"/>
      <c r="O1129" s="178" t="s">
        <v>2</v>
      </c>
      <c r="P1129" s="177"/>
    </row>
    <row r="1130" spans="1:16" s="143" customFormat="1" ht="22.5" outlineLevel="3">
      <c r="A1130" s="109"/>
      <c r="B1130" s="110"/>
      <c r="C1130" s="110"/>
      <c r="D1130" s="111" t="s">
        <v>782</v>
      </c>
      <c r="E1130" s="110"/>
      <c r="F1130" s="112">
        <v>1.4514</v>
      </c>
      <c r="G1130" s="141"/>
      <c r="H1130" s="142"/>
      <c r="I1130" s="141"/>
      <c r="J1130" s="174"/>
      <c r="K1130" s="175"/>
      <c r="L1130" s="176"/>
      <c r="M1130" s="176"/>
      <c r="N1130" s="176"/>
      <c r="O1130" s="178" t="s">
        <v>2</v>
      </c>
      <c r="P1130" s="177"/>
    </row>
    <row r="1131" spans="1:16" s="143" customFormat="1" ht="22.5" outlineLevel="3">
      <c r="A1131" s="109"/>
      <c r="B1131" s="110"/>
      <c r="C1131" s="110"/>
      <c r="D1131" s="111" t="s">
        <v>723</v>
      </c>
      <c r="E1131" s="110"/>
      <c r="F1131" s="112">
        <v>1.9714499999999999</v>
      </c>
      <c r="G1131" s="141"/>
      <c r="H1131" s="142"/>
      <c r="I1131" s="141"/>
      <c r="J1131" s="174"/>
      <c r="K1131" s="175"/>
      <c r="L1131" s="176"/>
      <c r="M1131" s="176"/>
      <c r="N1131" s="176"/>
      <c r="O1131" s="178" t="s">
        <v>2</v>
      </c>
      <c r="P1131" s="177"/>
    </row>
    <row r="1132" spans="1:16" s="143" customFormat="1" ht="33.75" outlineLevel="3">
      <c r="A1132" s="109"/>
      <c r="B1132" s="110"/>
      <c r="C1132" s="110"/>
      <c r="D1132" s="111" t="s">
        <v>914</v>
      </c>
      <c r="E1132" s="110"/>
      <c r="F1132" s="112">
        <v>11.075615999999998</v>
      </c>
      <c r="G1132" s="141"/>
      <c r="H1132" s="142"/>
      <c r="I1132" s="141"/>
      <c r="J1132" s="174"/>
      <c r="K1132" s="175"/>
      <c r="L1132" s="176"/>
      <c r="M1132" s="176"/>
      <c r="N1132" s="176"/>
      <c r="O1132" s="178" t="s">
        <v>2</v>
      </c>
      <c r="P1132" s="177"/>
    </row>
    <row r="1133" spans="1:16" ht="22.5" outlineLevel="2">
      <c r="A1133" s="104">
        <v>454</v>
      </c>
      <c r="B1133" s="105" t="s">
        <v>8</v>
      </c>
      <c r="C1133" s="106" t="s">
        <v>414</v>
      </c>
      <c r="D1133" s="107" t="s">
        <v>1311</v>
      </c>
      <c r="E1133" s="105" t="s">
        <v>17</v>
      </c>
      <c r="F1133" s="108">
        <v>1</v>
      </c>
      <c r="G1133" s="138">
        <v>0</v>
      </c>
      <c r="H1133" s="139">
        <f>F1133*(1+G1133/100)</f>
        <v>1</v>
      </c>
      <c r="I1133" s="138"/>
      <c r="J1133" s="170">
        <f>H1133*I1133</f>
        <v>0</v>
      </c>
      <c r="K1133" s="171">
        <v>2.4469999999999999E-2</v>
      </c>
      <c r="L1133" s="172"/>
      <c r="M1133" s="171"/>
      <c r="N1133" s="172">
        <f>H1133*M1133</f>
        <v>0</v>
      </c>
      <c r="O1133" s="184" t="s">
        <v>1651</v>
      </c>
    </row>
    <row r="1134" spans="1:16" s="143" customFormat="1" outlineLevel="3">
      <c r="A1134" s="109"/>
      <c r="B1134" s="110"/>
      <c r="C1134" s="110"/>
      <c r="D1134" s="111" t="s">
        <v>569</v>
      </c>
      <c r="E1134" s="110"/>
      <c r="F1134" s="112">
        <v>1</v>
      </c>
      <c r="G1134" s="141"/>
      <c r="H1134" s="142"/>
      <c r="I1134" s="141"/>
      <c r="J1134" s="174"/>
      <c r="K1134" s="175"/>
      <c r="L1134" s="176"/>
      <c r="M1134" s="176"/>
      <c r="N1134" s="176"/>
      <c r="O1134" s="184" t="s">
        <v>1651</v>
      </c>
      <c r="P1134" s="177"/>
    </row>
    <row r="1135" spans="1:16" ht="22.5" outlineLevel="2">
      <c r="A1135" s="104">
        <v>455</v>
      </c>
      <c r="B1135" s="105" t="s">
        <v>8</v>
      </c>
      <c r="C1135" s="106" t="s">
        <v>415</v>
      </c>
      <c r="D1135" s="107" t="s">
        <v>1137</v>
      </c>
      <c r="E1135" s="105" t="s">
        <v>10</v>
      </c>
      <c r="F1135" s="108">
        <v>263.67200000000003</v>
      </c>
      <c r="G1135" s="138">
        <v>0</v>
      </c>
      <c r="H1135" s="139">
        <f>F1135*(1+G1135/100)</f>
        <v>263.67200000000003</v>
      </c>
      <c r="I1135" s="138"/>
      <c r="J1135" s="170">
        <f>H1135*I1135</f>
        <v>0</v>
      </c>
      <c r="K1135" s="171">
        <v>1.1299999999999999E-2</v>
      </c>
      <c r="L1135" s="172"/>
      <c r="M1135" s="171"/>
      <c r="N1135" s="172">
        <f>H1135*M1135</f>
        <v>0</v>
      </c>
      <c r="O1135" s="184" t="s">
        <v>1651</v>
      </c>
    </row>
    <row r="1136" spans="1:16" s="143" customFormat="1" outlineLevel="3">
      <c r="A1136" s="109"/>
      <c r="B1136" s="110"/>
      <c r="C1136" s="110"/>
      <c r="D1136" s="111" t="s">
        <v>586</v>
      </c>
      <c r="E1136" s="110"/>
      <c r="F1136" s="112">
        <v>230</v>
      </c>
      <c r="G1136" s="141"/>
      <c r="H1136" s="142"/>
      <c r="I1136" s="141"/>
      <c r="J1136" s="174"/>
      <c r="K1136" s="175"/>
      <c r="L1136" s="176"/>
      <c r="M1136" s="176"/>
      <c r="N1136" s="176"/>
      <c r="O1136" s="178" t="s">
        <v>2</v>
      </c>
      <c r="P1136" s="177"/>
    </row>
    <row r="1137" spans="1:16" s="143" customFormat="1" ht="22.5" outlineLevel="3">
      <c r="A1137" s="109"/>
      <c r="B1137" s="110"/>
      <c r="C1137" s="110"/>
      <c r="D1137" s="111" t="s">
        <v>1236</v>
      </c>
      <c r="E1137" s="110"/>
      <c r="F1137" s="112">
        <v>-29.327999999999999</v>
      </c>
      <c r="G1137" s="141"/>
      <c r="H1137" s="142"/>
      <c r="I1137" s="141"/>
      <c r="J1137" s="174"/>
      <c r="K1137" s="175"/>
      <c r="L1137" s="176"/>
      <c r="M1137" s="176"/>
      <c r="N1137" s="176"/>
      <c r="O1137" s="178" t="s">
        <v>2</v>
      </c>
      <c r="P1137" s="177"/>
    </row>
    <row r="1138" spans="1:16" s="143" customFormat="1" outlineLevel="3">
      <c r="A1138" s="109"/>
      <c r="B1138" s="110"/>
      <c r="C1138" s="110"/>
      <c r="D1138" s="111" t="s">
        <v>645</v>
      </c>
      <c r="E1138" s="110"/>
      <c r="F1138" s="112">
        <v>63</v>
      </c>
      <c r="G1138" s="141"/>
      <c r="H1138" s="142"/>
      <c r="I1138" s="141"/>
      <c r="J1138" s="174"/>
      <c r="K1138" s="175"/>
      <c r="L1138" s="176"/>
      <c r="M1138" s="176"/>
      <c r="N1138" s="176"/>
      <c r="O1138" s="178" t="s">
        <v>2</v>
      </c>
      <c r="P1138" s="177"/>
    </row>
    <row r="1139" spans="1:16" outlineLevel="2">
      <c r="A1139" s="104">
        <v>456</v>
      </c>
      <c r="B1139" s="105" t="s">
        <v>8</v>
      </c>
      <c r="C1139" s="106" t="s">
        <v>187</v>
      </c>
      <c r="D1139" s="107" t="s">
        <v>1127</v>
      </c>
      <c r="E1139" s="105" t="s">
        <v>10</v>
      </c>
      <c r="F1139" s="108">
        <v>319.89999999999998</v>
      </c>
      <c r="G1139" s="138">
        <v>0</v>
      </c>
      <c r="H1139" s="139">
        <f>F1139*(1+G1139/100)</f>
        <v>319.89999999999998</v>
      </c>
      <c r="I1139" s="138"/>
      <c r="J1139" s="170">
        <f>H1139*I1139</f>
        <v>0</v>
      </c>
      <c r="K1139" s="171">
        <v>1.389E-2</v>
      </c>
      <c r="L1139" s="172"/>
      <c r="M1139" s="171"/>
      <c r="N1139" s="172">
        <f>H1139*M1139</f>
        <v>0</v>
      </c>
      <c r="O1139" s="170" t="s">
        <v>3818</v>
      </c>
    </row>
    <row r="1140" spans="1:16" s="143" customFormat="1" outlineLevel="3">
      <c r="A1140" s="109"/>
      <c r="B1140" s="110"/>
      <c r="C1140" s="110"/>
      <c r="D1140" s="111" t="s">
        <v>727</v>
      </c>
      <c r="E1140" s="110"/>
      <c r="F1140" s="112">
        <v>319.89999999999998</v>
      </c>
      <c r="G1140" s="141"/>
      <c r="H1140" s="142"/>
      <c r="I1140" s="141"/>
      <c r="J1140" s="174"/>
      <c r="K1140" s="175"/>
      <c r="L1140" s="176"/>
      <c r="M1140" s="176"/>
      <c r="N1140" s="176"/>
      <c r="O1140" s="170" t="s">
        <v>3818</v>
      </c>
      <c r="P1140" s="177"/>
    </row>
    <row r="1141" spans="1:16" ht="22.5" outlineLevel="2">
      <c r="A1141" s="104">
        <v>457</v>
      </c>
      <c r="B1141" s="105" t="s">
        <v>8</v>
      </c>
      <c r="C1141" s="106" t="s">
        <v>189</v>
      </c>
      <c r="D1141" s="107" t="s">
        <v>1176</v>
      </c>
      <c r="E1141" s="105" t="s">
        <v>3</v>
      </c>
      <c r="F1141" s="108">
        <v>192.93</v>
      </c>
      <c r="G1141" s="138">
        <v>0</v>
      </c>
      <c r="H1141" s="139">
        <f>F1141*(1+G1141/100)</f>
        <v>192.93</v>
      </c>
      <c r="I1141" s="138"/>
      <c r="J1141" s="170">
        <f>H1141*I1141</f>
        <v>0</v>
      </c>
      <c r="K1141" s="171"/>
      <c r="L1141" s="172"/>
      <c r="M1141" s="171"/>
      <c r="N1141" s="172">
        <f>H1141*M1141</f>
        <v>0</v>
      </c>
      <c r="O1141" s="170" t="s">
        <v>3818</v>
      </c>
    </row>
    <row r="1142" spans="1:16" s="143" customFormat="1" ht="22.5" outlineLevel="3">
      <c r="A1142" s="109"/>
      <c r="B1142" s="110"/>
      <c r="C1142" s="110"/>
      <c r="D1142" s="111" t="s">
        <v>712</v>
      </c>
      <c r="E1142" s="110"/>
      <c r="F1142" s="112">
        <v>192.93</v>
      </c>
      <c r="G1142" s="141"/>
      <c r="H1142" s="142"/>
      <c r="I1142" s="141"/>
      <c r="J1142" s="174"/>
      <c r="K1142" s="175"/>
      <c r="L1142" s="176"/>
      <c r="M1142" s="176"/>
      <c r="N1142" s="176"/>
      <c r="O1142" s="178" t="s">
        <v>2</v>
      </c>
      <c r="P1142" s="177"/>
    </row>
    <row r="1143" spans="1:16" outlineLevel="2">
      <c r="A1143" s="104">
        <v>458</v>
      </c>
      <c r="B1143" s="105" t="s">
        <v>1</v>
      </c>
      <c r="C1143" s="106" t="s">
        <v>120</v>
      </c>
      <c r="D1143" s="107" t="s">
        <v>1088</v>
      </c>
      <c r="E1143" s="105" t="s">
        <v>11</v>
      </c>
      <c r="F1143" s="108">
        <v>6.994870080000001</v>
      </c>
      <c r="G1143" s="138">
        <v>0</v>
      </c>
      <c r="H1143" s="139">
        <f>F1143*(1+G1143/100)</f>
        <v>6.994870080000001</v>
      </c>
      <c r="I1143" s="138"/>
      <c r="J1143" s="170">
        <f>H1143*I1143</f>
        <v>0</v>
      </c>
      <c r="K1143" s="171">
        <v>0.55000000000000004</v>
      </c>
      <c r="L1143" s="172"/>
      <c r="M1143" s="171"/>
      <c r="N1143" s="172">
        <f>H1143*M1143</f>
        <v>0</v>
      </c>
      <c r="O1143" s="184" t="s">
        <v>1651</v>
      </c>
    </row>
    <row r="1144" spans="1:16" s="143" customFormat="1" ht="22.5" outlineLevel="3">
      <c r="A1144" s="109"/>
      <c r="B1144" s="110"/>
      <c r="C1144" s="110"/>
      <c r="D1144" s="111" t="s">
        <v>781</v>
      </c>
      <c r="E1144" s="110"/>
      <c r="F1144" s="112">
        <v>6.994870080000001</v>
      </c>
      <c r="G1144" s="141"/>
      <c r="H1144" s="142"/>
      <c r="I1144" s="141"/>
      <c r="J1144" s="174"/>
      <c r="K1144" s="175"/>
      <c r="L1144" s="176"/>
      <c r="M1144" s="176"/>
      <c r="N1144" s="176"/>
      <c r="O1144" s="178" t="s">
        <v>2</v>
      </c>
      <c r="P1144" s="177"/>
    </row>
    <row r="1145" spans="1:16" ht="22.5" outlineLevel="2">
      <c r="A1145" s="104">
        <v>459</v>
      </c>
      <c r="B1145" s="105" t="s">
        <v>8</v>
      </c>
      <c r="C1145" s="106" t="s">
        <v>190</v>
      </c>
      <c r="D1145" s="107" t="s">
        <v>1177</v>
      </c>
      <c r="E1145" s="105" t="s">
        <v>3</v>
      </c>
      <c r="F1145" s="108">
        <v>275.7</v>
      </c>
      <c r="G1145" s="138">
        <v>0</v>
      </c>
      <c r="H1145" s="139">
        <f>F1145*(1+G1145/100)</f>
        <v>275.7</v>
      </c>
      <c r="I1145" s="138"/>
      <c r="J1145" s="170">
        <f>H1145*I1145</f>
        <v>0</v>
      </c>
      <c r="K1145" s="171"/>
      <c r="L1145" s="172"/>
      <c r="M1145" s="171"/>
      <c r="N1145" s="172">
        <f>H1145*M1145</f>
        <v>0</v>
      </c>
      <c r="O1145" s="170" t="s">
        <v>3818</v>
      </c>
    </row>
    <row r="1146" spans="1:16" s="143" customFormat="1" ht="22.5" outlineLevel="3">
      <c r="A1146" s="109"/>
      <c r="B1146" s="110"/>
      <c r="C1146" s="110"/>
      <c r="D1146" s="111" t="s">
        <v>711</v>
      </c>
      <c r="E1146" s="110"/>
      <c r="F1146" s="112">
        <v>275.7</v>
      </c>
      <c r="G1146" s="141"/>
      <c r="H1146" s="142"/>
      <c r="I1146" s="141"/>
      <c r="J1146" s="174"/>
      <c r="K1146" s="175"/>
      <c r="L1146" s="176"/>
      <c r="M1146" s="176"/>
      <c r="N1146" s="176"/>
      <c r="O1146" s="178" t="s">
        <v>2</v>
      </c>
      <c r="P1146" s="177"/>
    </row>
    <row r="1147" spans="1:16" outlineLevel="2">
      <c r="A1147" s="104">
        <v>460</v>
      </c>
      <c r="B1147" s="105" t="s">
        <v>1</v>
      </c>
      <c r="C1147" s="106" t="s">
        <v>121</v>
      </c>
      <c r="D1147" s="107" t="s">
        <v>1096</v>
      </c>
      <c r="E1147" s="105" t="s">
        <v>11</v>
      </c>
      <c r="F1147" s="108">
        <v>14.766492000000001</v>
      </c>
      <c r="G1147" s="138">
        <v>0</v>
      </c>
      <c r="H1147" s="139">
        <f>F1147*(1+G1147/100)</f>
        <v>14.766492000000001</v>
      </c>
      <c r="I1147" s="138"/>
      <c r="J1147" s="170">
        <f>H1147*I1147</f>
        <v>0</v>
      </c>
      <c r="K1147" s="171">
        <v>0.55000000000000004</v>
      </c>
      <c r="L1147" s="172"/>
      <c r="M1147" s="171"/>
      <c r="N1147" s="172">
        <f>H1147*M1147</f>
        <v>0</v>
      </c>
      <c r="O1147" s="184" t="s">
        <v>1651</v>
      </c>
    </row>
    <row r="1148" spans="1:16" s="143" customFormat="1" ht="22.5" outlineLevel="3">
      <c r="A1148" s="109"/>
      <c r="B1148" s="110"/>
      <c r="C1148" s="110"/>
      <c r="D1148" s="111" t="s">
        <v>772</v>
      </c>
      <c r="E1148" s="110"/>
      <c r="F1148" s="112">
        <v>14.766492000000001</v>
      </c>
      <c r="G1148" s="141"/>
      <c r="H1148" s="142"/>
      <c r="I1148" s="141"/>
      <c r="J1148" s="174"/>
      <c r="K1148" s="175"/>
      <c r="L1148" s="176"/>
      <c r="M1148" s="176"/>
      <c r="N1148" s="176"/>
      <c r="O1148" s="178" t="s">
        <v>2</v>
      </c>
      <c r="P1148" s="177"/>
    </row>
    <row r="1149" spans="1:16" outlineLevel="2">
      <c r="A1149" s="104">
        <v>461</v>
      </c>
      <c r="B1149" s="105" t="s">
        <v>8</v>
      </c>
      <c r="C1149" s="106" t="s">
        <v>193</v>
      </c>
      <c r="D1149" s="107" t="s">
        <v>1007</v>
      </c>
      <c r="E1149" s="105" t="s">
        <v>11</v>
      </c>
      <c r="F1149" s="108">
        <v>29.551335999999999</v>
      </c>
      <c r="G1149" s="138">
        <v>0</v>
      </c>
      <c r="H1149" s="139">
        <f>F1149*(1+G1149/100)</f>
        <v>29.551335999999999</v>
      </c>
      <c r="I1149" s="138"/>
      <c r="J1149" s="170">
        <f>H1149*I1149</f>
        <v>0</v>
      </c>
      <c r="K1149" s="171">
        <v>2.81E-3</v>
      </c>
      <c r="L1149" s="172"/>
      <c r="M1149" s="171"/>
      <c r="N1149" s="172">
        <f>H1149*M1149</f>
        <v>0</v>
      </c>
      <c r="O1149" s="170" t="s">
        <v>3818</v>
      </c>
    </row>
    <row r="1150" spans="1:16" s="143" customFormat="1" outlineLevel="3">
      <c r="A1150" s="109"/>
      <c r="B1150" s="110"/>
      <c r="C1150" s="110"/>
      <c r="D1150" s="111" t="s">
        <v>697</v>
      </c>
      <c r="E1150" s="110"/>
      <c r="F1150" s="112">
        <v>1.3859999999999999</v>
      </c>
      <c r="G1150" s="141"/>
      <c r="H1150" s="142"/>
      <c r="I1150" s="141"/>
      <c r="J1150" s="174"/>
      <c r="K1150" s="175"/>
      <c r="L1150" s="176"/>
      <c r="M1150" s="176"/>
      <c r="N1150" s="176"/>
      <c r="O1150" s="178" t="s">
        <v>2</v>
      </c>
      <c r="P1150" s="177"/>
    </row>
    <row r="1151" spans="1:16" s="143" customFormat="1" outlineLevel="3">
      <c r="A1151" s="109"/>
      <c r="B1151" s="110"/>
      <c r="C1151" s="110"/>
      <c r="D1151" s="111" t="s">
        <v>845</v>
      </c>
      <c r="E1151" s="110"/>
      <c r="F1151" s="112">
        <v>7.0377999999999989</v>
      </c>
      <c r="G1151" s="141"/>
      <c r="H1151" s="142"/>
      <c r="I1151" s="141"/>
      <c r="J1151" s="174"/>
      <c r="K1151" s="175"/>
      <c r="L1151" s="176"/>
      <c r="M1151" s="176"/>
      <c r="N1151" s="176"/>
      <c r="O1151" s="178" t="s">
        <v>2</v>
      </c>
      <c r="P1151" s="177"/>
    </row>
    <row r="1152" spans="1:16" s="143" customFormat="1" ht="22.5" outlineLevel="3">
      <c r="A1152" s="109"/>
      <c r="B1152" s="110"/>
      <c r="C1152" s="110"/>
      <c r="D1152" s="111" t="s">
        <v>754</v>
      </c>
      <c r="E1152" s="110"/>
      <c r="F1152" s="112">
        <v>14.336400000000001</v>
      </c>
      <c r="G1152" s="141"/>
      <c r="H1152" s="142"/>
      <c r="I1152" s="141"/>
      <c r="J1152" s="174"/>
      <c r="K1152" s="175"/>
      <c r="L1152" s="176"/>
      <c r="M1152" s="176"/>
      <c r="N1152" s="176"/>
      <c r="O1152" s="178" t="s">
        <v>2</v>
      </c>
      <c r="P1152" s="177"/>
    </row>
    <row r="1153" spans="1:16" s="143" customFormat="1" ht="22.5" outlineLevel="3">
      <c r="A1153" s="109"/>
      <c r="B1153" s="110"/>
      <c r="C1153" s="110"/>
      <c r="D1153" s="111" t="s">
        <v>759</v>
      </c>
      <c r="E1153" s="110"/>
      <c r="F1153" s="112">
        <v>6.7911360000000007</v>
      </c>
      <c r="G1153" s="141"/>
      <c r="H1153" s="142"/>
      <c r="I1153" s="141"/>
      <c r="J1153" s="174"/>
      <c r="K1153" s="175"/>
      <c r="L1153" s="176"/>
      <c r="M1153" s="176"/>
      <c r="N1153" s="176"/>
      <c r="O1153" s="178" t="s">
        <v>2</v>
      </c>
      <c r="P1153" s="177"/>
    </row>
    <row r="1154" spans="1:16" ht="33.75" outlineLevel="2">
      <c r="A1154" s="104">
        <v>462</v>
      </c>
      <c r="B1154" s="105" t="s">
        <v>8</v>
      </c>
      <c r="C1154" s="106" t="s">
        <v>407</v>
      </c>
      <c r="D1154" s="107" t="s">
        <v>1430</v>
      </c>
      <c r="E1154" s="105" t="s">
        <v>10</v>
      </c>
      <c r="F1154" s="108">
        <v>72.599999999999994</v>
      </c>
      <c r="G1154" s="138">
        <v>0</v>
      </c>
      <c r="H1154" s="139">
        <f>F1154*(1+G1154/100)</f>
        <v>72.599999999999994</v>
      </c>
      <c r="I1154" s="138"/>
      <c r="J1154" s="170">
        <f>H1154*I1154</f>
        <v>0</v>
      </c>
      <c r="K1154" s="171"/>
      <c r="L1154" s="172"/>
      <c r="M1154" s="171"/>
      <c r="N1154" s="172">
        <f>H1154*M1154</f>
        <v>0</v>
      </c>
      <c r="O1154" s="184" t="s">
        <v>1651</v>
      </c>
    </row>
    <row r="1155" spans="1:16" s="143" customFormat="1" outlineLevel="3">
      <c r="A1155" s="109"/>
      <c r="B1155" s="110"/>
      <c r="C1155" s="110"/>
      <c r="D1155" s="111" t="s">
        <v>685</v>
      </c>
      <c r="E1155" s="110"/>
      <c r="F1155" s="112">
        <v>72.599999999999994</v>
      </c>
      <c r="G1155" s="141"/>
      <c r="H1155" s="142"/>
      <c r="I1155" s="141"/>
      <c r="J1155" s="174"/>
      <c r="K1155" s="175"/>
      <c r="L1155" s="176"/>
      <c r="M1155" s="176"/>
      <c r="N1155" s="176"/>
      <c r="O1155" s="178" t="s">
        <v>2</v>
      </c>
      <c r="P1155" s="177"/>
    </row>
    <row r="1156" spans="1:16" outlineLevel="2">
      <c r="A1156" s="104">
        <v>463</v>
      </c>
      <c r="B1156" s="105" t="s">
        <v>8</v>
      </c>
      <c r="C1156" s="106" t="s">
        <v>332</v>
      </c>
      <c r="D1156" s="107" t="s">
        <v>987</v>
      </c>
      <c r="E1156" s="105" t="s">
        <v>0</v>
      </c>
      <c r="F1156" s="108">
        <v>5.58</v>
      </c>
      <c r="G1156" s="138">
        <v>0</v>
      </c>
      <c r="H1156" s="139">
        <f>F1156*(1+G1156/100)</f>
        <v>5.58</v>
      </c>
      <c r="I1156" s="138">
        <f>SUM(J1088:J1154)/100</f>
        <v>0</v>
      </c>
      <c r="J1156" s="170">
        <f>H1156*I1156</f>
        <v>0</v>
      </c>
      <c r="K1156" s="171"/>
      <c r="L1156" s="172"/>
      <c r="M1156" s="171"/>
      <c r="N1156" s="172">
        <f>H1156*M1156</f>
        <v>0</v>
      </c>
      <c r="O1156" s="170"/>
    </row>
    <row r="1157" spans="1:16" s="146" customFormat="1" ht="12.75" customHeight="1" outlineLevel="2">
      <c r="A1157" s="113"/>
      <c r="B1157" s="114"/>
      <c r="C1157" s="114"/>
      <c r="D1157" s="115"/>
      <c r="E1157" s="114"/>
      <c r="F1157" s="116"/>
      <c r="G1157" s="144"/>
      <c r="H1157" s="145"/>
      <c r="I1157" s="144"/>
      <c r="J1157" s="179"/>
      <c r="K1157" s="180"/>
      <c r="L1157" s="181"/>
      <c r="M1157" s="181"/>
      <c r="N1157" s="181"/>
      <c r="O1157" s="182" t="s">
        <v>2</v>
      </c>
      <c r="P1157" s="183"/>
    </row>
    <row r="1158" spans="1:16" s="137" customFormat="1" ht="16.5" customHeight="1" outlineLevel="1">
      <c r="A1158" s="100"/>
      <c r="B1158" s="101"/>
      <c r="C1158" s="102"/>
      <c r="D1158" s="102" t="s">
        <v>558</v>
      </c>
      <c r="E1158" s="101"/>
      <c r="F1158" s="103"/>
      <c r="G1158" s="135"/>
      <c r="H1158" s="136"/>
      <c r="I1158" s="135"/>
      <c r="J1158" s="165">
        <f>SUBTOTAL(9,J1159:J1194)</f>
        <v>0</v>
      </c>
      <c r="K1158" s="166"/>
      <c r="L1158" s="167"/>
      <c r="M1158" s="168"/>
      <c r="N1158" s="167">
        <f>SUBTOTAL(9,N1159:N1194)</f>
        <v>0</v>
      </c>
      <c r="O1158" s="163" t="s">
        <v>2</v>
      </c>
      <c r="P1158" s="169"/>
    </row>
    <row r="1159" spans="1:16" outlineLevel="2">
      <c r="A1159" s="104">
        <v>464</v>
      </c>
      <c r="B1159" s="105" t="s">
        <v>8</v>
      </c>
      <c r="C1159" s="106" t="s">
        <v>196</v>
      </c>
      <c r="D1159" s="107" t="s">
        <v>866</v>
      </c>
      <c r="E1159" s="105" t="s">
        <v>10</v>
      </c>
      <c r="F1159" s="108">
        <v>222.58850000000001</v>
      </c>
      <c r="G1159" s="138">
        <v>0</v>
      </c>
      <c r="H1159" s="139">
        <f>F1159*(1+G1159/100)</f>
        <v>222.58850000000001</v>
      </c>
      <c r="I1159" s="138"/>
      <c r="J1159" s="170">
        <f>H1159*I1159</f>
        <v>0</v>
      </c>
      <c r="K1159" s="171">
        <v>8.8000000000000003E-4</v>
      </c>
      <c r="L1159" s="172"/>
      <c r="M1159" s="171"/>
      <c r="N1159" s="172">
        <f>H1159*M1159</f>
        <v>0</v>
      </c>
      <c r="O1159" s="170" t="s">
        <v>3818</v>
      </c>
    </row>
    <row r="1160" spans="1:16" s="143" customFormat="1" ht="22.5" outlineLevel="3">
      <c r="A1160" s="109"/>
      <c r="B1160" s="110"/>
      <c r="C1160" s="110"/>
      <c r="D1160" s="111" t="s">
        <v>972</v>
      </c>
      <c r="E1160" s="110"/>
      <c r="F1160" s="112">
        <v>201.75</v>
      </c>
      <c r="G1160" s="141"/>
      <c r="H1160" s="142"/>
      <c r="I1160" s="141"/>
      <c r="J1160" s="174"/>
      <c r="K1160" s="175"/>
      <c r="L1160" s="176"/>
      <c r="M1160" s="176"/>
      <c r="N1160" s="176"/>
      <c r="O1160" s="170" t="s">
        <v>3818</v>
      </c>
      <c r="P1160" s="177"/>
    </row>
    <row r="1161" spans="1:16" s="143" customFormat="1" outlineLevel="3">
      <c r="A1161" s="109"/>
      <c r="B1161" s="110"/>
      <c r="C1161" s="110"/>
      <c r="D1161" s="111" t="s">
        <v>828</v>
      </c>
      <c r="E1161" s="110"/>
      <c r="F1161" s="112">
        <v>63</v>
      </c>
      <c r="G1161" s="141"/>
      <c r="H1161" s="142"/>
      <c r="I1161" s="141"/>
      <c r="J1161" s="174"/>
      <c r="K1161" s="175"/>
      <c r="L1161" s="176"/>
      <c r="M1161" s="176"/>
      <c r="N1161" s="176"/>
      <c r="O1161" s="170" t="s">
        <v>3818</v>
      </c>
      <c r="P1161" s="177"/>
    </row>
    <row r="1162" spans="1:16" s="143" customFormat="1" ht="33.75" outlineLevel="3">
      <c r="A1162" s="109"/>
      <c r="B1162" s="110"/>
      <c r="C1162" s="110"/>
      <c r="D1162" s="111" t="s">
        <v>1362</v>
      </c>
      <c r="E1162" s="110"/>
      <c r="F1162" s="112">
        <v>-42.161500000000004</v>
      </c>
      <c r="G1162" s="141"/>
      <c r="H1162" s="142"/>
      <c r="I1162" s="141"/>
      <c r="J1162" s="174"/>
      <c r="K1162" s="175"/>
      <c r="L1162" s="176"/>
      <c r="M1162" s="176"/>
      <c r="N1162" s="176"/>
      <c r="O1162" s="170" t="s">
        <v>3818</v>
      </c>
      <c r="P1162" s="177"/>
    </row>
    <row r="1163" spans="1:16" s="143" customFormat="1" outlineLevel="3">
      <c r="A1163" s="756" t="s">
        <v>3834</v>
      </c>
      <c r="B1163" s="738" t="s">
        <v>8</v>
      </c>
      <c r="C1163" s="739" t="s">
        <v>3835</v>
      </c>
      <c r="D1163" s="740" t="s">
        <v>3836</v>
      </c>
      <c r="E1163" s="738" t="s">
        <v>10</v>
      </c>
      <c r="F1163" s="741">
        <v>159.6</v>
      </c>
      <c r="G1163" s="742">
        <v>0</v>
      </c>
      <c r="H1163" s="743">
        <f>F1163*(1+G1163/100)</f>
        <v>159.6</v>
      </c>
      <c r="I1163" s="769"/>
      <c r="J1163" s="744">
        <f>H1163*I1163</f>
        <v>0</v>
      </c>
      <c r="K1163" s="745"/>
      <c r="L1163" s="746"/>
      <c r="M1163" s="745"/>
      <c r="N1163" s="746">
        <f>H1163*M1163</f>
        <v>0</v>
      </c>
      <c r="O1163" s="744" t="s">
        <v>3818</v>
      </c>
      <c r="P1163" s="177"/>
    </row>
    <row r="1164" spans="1:16" s="143" customFormat="1" ht="22.5" outlineLevel="3">
      <c r="A1164" s="747"/>
      <c r="B1164" s="748"/>
      <c r="C1164" s="748"/>
      <c r="D1164" s="749" t="s">
        <v>972</v>
      </c>
      <c r="E1164" s="748"/>
      <c r="F1164" s="750">
        <v>201.75</v>
      </c>
      <c r="G1164" s="751"/>
      <c r="H1164" s="752"/>
      <c r="I1164" s="141"/>
      <c r="J1164" s="753"/>
      <c r="K1164" s="754"/>
      <c r="L1164" s="751"/>
      <c r="M1164" s="751"/>
      <c r="N1164" s="751"/>
      <c r="O1164" s="755" t="s">
        <v>3818</v>
      </c>
      <c r="P1164" s="177"/>
    </row>
    <row r="1165" spans="1:16" s="143" customFormat="1" ht="33.75" outlineLevel="3">
      <c r="A1165" s="747"/>
      <c r="B1165" s="748"/>
      <c r="C1165" s="748"/>
      <c r="D1165" s="749" t="s">
        <v>3837</v>
      </c>
      <c r="E1165" s="748"/>
      <c r="F1165" s="750">
        <v>-42.161500000000004</v>
      </c>
      <c r="G1165" s="751"/>
      <c r="H1165" s="752"/>
      <c r="I1165" s="141"/>
      <c r="J1165" s="753"/>
      <c r="K1165" s="754"/>
      <c r="L1165" s="751"/>
      <c r="M1165" s="751"/>
      <c r="N1165" s="751"/>
      <c r="O1165" s="755" t="s">
        <v>3818</v>
      </c>
      <c r="P1165" s="177"/>
    </row>
    <row r="1166" spans="1:16" outlineLevel="2">
      <c r="A1166" s="104">
        <v>465</v>
      </c>
      <c r="B1166" s="105" t="s">
        <v>1</v>
      </c>
      <c r="C1166" s="106" t="s">
        <v>46</v>
      </c>
      <c r="D1166" s="107" t="s">
        <v>538</v>
      </c>
      <c r="E1166" s="105" t="s">
        <v>10</v>
      </c>
      <c r="F1166" s="108">
        <v>193.82595000000003</v>
      </c>
      <c r="G1166" s="138">
        <v>0</v>
      </c>
      <c r="H1166" s="139">
        <f>F1166*(1+G1166/100)</f>
        <v>193.82595000000003</v>
      </c>
      <c r="I1166" s="138"/>
      <c r="J1166" s="170">
        <f>H1166*I1166</f>
        <v>0</v>
      </c>
      <c r="K1166" s="171">
        <v>8.9999999999999993E-3</v>
      </c>
      <c r="L1166" s="172"/>
      <c r="M1166" s="171"/>
      <c r="N1166" s="172">
        <f>H1166*M1166</f>
        <v>0</v>
      </c>
      <c r="O1166" s="170" t="s">
        <v>3818</v>
      </c>
    </row>
    <row r="1167" spans="1:16" s="143" customFormat="1" outlineLevel="3">
      <c r="A1167" s="109"/>
      <c r="B1167" s="110"/>
      <c r="C1167" s="110"/>
      <c r="D1167" s="111" t="s">
        <v>604</v>
      </c>
      <c r="E1167" s="110"/>
      <c r="F1167" s="112">
        <v>233.71845000000002</v>
      </c>
      <c r="G1167" s="141"/>
      <c r="H1167" s="142"/>
      <c r="I1167" s="141"/>
      <c r="J1167" s="174"/>
      <c r="K1167" s="175"/>
      <c r="L1167" s="176"/>
      <c r="M1167" s="176"/>
      <c r="N1167" s="176"/>
      <c r="O1167" s="170" t="s">
        <v>3818</v>
      </c>
      <c r="P1167" s="177"/>
    </row>
    <row r="1168" spans="1:16" s="143" customFormat="1" ht="22.5" outlineLevel="3">
      <c r="A1168" s="109"/>
      <c r="B1168" s="110"/>
      <c r="C1168" s="110"/>
      <c r="D1168" s="111" t="s">
        <v>1241</v>
      </c>
      <c r="E1168" s="110"/>
      <c r="F1168" s="112">
        <v>-39.892499999999998</v>
      </c>
      <c r="G1168" s="141"/>
      <c r="H1168" s="142"/>
      <c r="I1168" s="141"/>
      <c r="J1168" s="174"/>
      <c r="K1168" s="175"/>
      <c r="L1168" s="176"/>
      <c r="M1168" s="176"/>
      <c r="N1168" s="176"/>
      <c r="O1168" s="170" t="s">
        <v>3818</v>
      </c>
      <c r="P1168" s="177"/>
    </row>
    <row r="1169" spans="1:16" outlineLevel="2">
      <c r="A1169" s="104">
        <v>466</v>
      </c>
      <c r="B1169" s="105" t="s">
        <v>1</v>
      </c>
      <c r="C1169" s="106" t="s">
        <v>47</v>
      </c>
      <c r="D1169" s="107" t="s">
        <v>619</v>
      </c>
      <c r="E1169" s="105" t="s">
        <v>10</v>
      </c>
      <c r="F1169" s="108">
        <v>39.892499999999998</v>
      </c>
      <c r="G1169" s="138">
        <v>0</v>
      </c>
      <c r="H1169" s="139">
        <f>F1169*(1+G1169/100)</f>
        <v>39.892499999999998</v>
      </c>
      <c r="I1169" s="138"/>
      <c r="J1169" s="170">
        <f>H1169*I1169</f>
        <v>0</v>
      </c>
      <c r="K1169" s="171">
        <v>9.2999999999999992E-3</v>
      </c>
      <c r="L1169" s="172"/>
      <c r="M1169" s="171"/>
      <c r="N1169" s="172">
        <f>H1169*M1169</f>
        <v>0</v>
      </c>
      <c r="O1169" s="170" t="s">
        <v>3818</v>
      </c>
    </row>
    <row r="1170" spans="1:16" s="143" customFormat="1" ht="22.5" outlineLevel="3">
      <c r="A1170" s="109"/>
      <c r="B1170" s="110"/>
      <c r="C1170" s="110"/>
      <c r="D1170" s="111" t="s">
        <v>1172</v>
      </c>
      <c r="E1170" s="110"/>
      <c r="F1170" s="112">
        <v>39.892499999999998</v>
      </c>
      <c r="G1170" s="141"/>
      <c r="H1170" s="142"/>
      <c r="I1170" s="141"/>
      <c r="J1170" s="174"/>
      <c r="K1170" s="175"/>
      <c r="L1170" s="176"/>
      <c r="M1170" s="176"/>
      <c r="N1170" s="176"/>
      <c r="O1170" s="170" t="s">
        <v>3818</v>
      </c>
      <c r="P1170" s="177"/>
    </row>
    <row r="1171" spans="1:16" ht="22.5" outlineLevel="2">
      <c r="A1171" s="104">
        <v>467</v>
      </c>
      <c r="B1171" s="105" t="s">
        <v>8</v>
      </c>
      <c r="C1171" s="106" t="s">
        <v>194</v>
      </c>
      <c r="D1171" s="107" t="s">
        <v>1135</v>
      </c>
      <c r="E1171" s="105" t="s">
        <v>10</v>
      </c>
      <c r="F1171" s="108">
        <v>11.654999999999999</v>
      </c>
      <c r="G1171" s="138">
        <v>0</v>
      </c>
      <c r="H1171" s="139">
        <f>F1171*(1+G1171/100)</f>
        <v>11.654999999999999</v>
      </c>
      <c r="I1171" s="138"/>
      <c r="J1171" s="170">
        <f>H1171*I1171</f>
        <v>0</v>
      </c>
      <c r="K1171" s="171">
        <v>4.41E-2</v>
      </c>
      <c r="L1171" s="172"/>
      <c r="M1171" s="171"/>
      <c r="N1171" s="172">
        <f>H1171*M1171</f>
        <v>0</v>
      </c>
      <c r="O1171" s="170" t="s">
        <v>3818</v>
      </c>
    </row>
    <row r="1172" spans="1:16" s="143" customFormat="1" outlineLevel="3">
      <c r="A1172" s="109"/>
      <c r="B1172" s="110"/>
      <c r="C1172" s="110"/>
      <c r="D1172" s="111" t="s">
        <v>615</v>
      </c>
      <c r="E1172" s="110"/>
      <c r="F1172" s="112">
        <v>11.654999999999999</v>
      </c>
      <c r="G1172" s="141"/>
      <c r="H1172" s="142"/>
      <c r="I1172" s="141"/>
      <c r="J1172" s="174"/>
      <c r="K1172" s="175"/>
      <c r="L1172" s="176"/>
      <c r="M1172" s="176"/>
      <c r="N1172" s="176"/>
      <c r="O1172" s="170" t="s">
        <v>3818</v>
      </c>
      <c r="P1172" s="177"/>
    </row>
    <row r="1173" spans="1:16" ht="22.5" outlineLevel="2">
      <c r="A1173" s="104">
        <v>468</v>
      </c>
      <c r="B1173" s="105" t="s">
        <v>8</v>
      </c>
      <c r="C1173" s="106" t="s">
        <v>195</v>
      </c>
      <c r="D1173" s="107" t="s">
        <v>1148</v>
      </c>
      <c r="E1173" s="105" t="s">
        <v>10</v>
      </c>
      <c r="F1173" s="108">
        <v>90.591999999999999</v>
      </c>
      <c r="G1173" s="138">
        <v>0</v>
      </c>
      <c r="H1173" s="139">
        <f>F1173*(1+G1173/100)</f>
        <v>90.591999999999999</v>
      </c>
      <c r="I1173" s="138"/>
      <c r="J1173" s="170">
        <f>H1173*I1173</f>
        <v>0</v>
      </c>
      <c r="K1173" s="171">
        <v>4.6199999999999998E-2</v>
      </c>
      <c r="L1173" s="172"/>
      <c r="M1173" s="171"/>
      <c r="N1173" s="172">
        <f>H1173*M1173</f>
        <v>0</v>
      </c>
      <c r="O1173" s="170" t="s">
        <v>3818</v>
      </c>
    </row>
    <row r="1174" spans="1:16" s="143" customFormat="1" ht="33.75" outlineLevel="3">
      <c r="A1174" s="109"/>
      <c r="B1174" s="110"/>
      <c r="C1174" s="110"/>
      <c r="D1174" s="111" t="s">
        <v>1296</v>
      </c>
      <c r="E1174" s="110"/>
      <c r="F1174" s="112">
        <v>90.591999999999999</v>
      </c>
      <c r="G1174" s="141"/>
      <c r="H1174" s="142"/>
      <c r="I1174" s="141"/>
      <c r="J1174" s="174"/>
      <c r="K1174" s="175"/>
      <c r="L1174" s="176"/>
      <c r="M1174" s="176"/>
      <c r="N1174" s="176"/>
      <c r="O1174" s="178" t="s">
        <v>2</v>
      </c>
      <c r="P1174" s="177"/>
    </row>
    <row r="1175" spans="1:16" ht="22.5" outlineLevel="2">
      <c r="A1175" s="104">
        <v>469</v>
      </c>
      <c r="B1175" s="105" t="s">
        <v>8</v>
      </c>
      <c r="C1175" s="106" t="s">
        <v>416</v>
      </c>
      <c r="D1175" s="107" t="s">
        <v>1298</v>
      </c>
      <c r="E1175" s="105" t="s">
        <v>10</v>
      </c>
      <c r="F1175" s="108">
        <v>96.325000000000017</v>
      </c>
      <c r="G1175" s="138"/>
      <c r="H1175" s="139">
        <f>F1175*(1+G1175/100)</f>
        <v>96.325000000000017</v>
      </c>
      <c r="I1175" s="138"/>
      <c r="J1175" s="170">
        <f>H1175*I1175</f>
        <v>0</v>
      </c>
      <c r="K1175" s="171"/>
      <c r="L1175" s="172"/>
      <c r="M1175" s="171"/>
      <c r="N1175" s="172">
        <f>H1175*M1175</f>
        <v>0</v>
      </c>
      <c r="O1175" s="184" t="s">
        <v>1651</v>
      </c>
    </row>
    <row r="1176" spans="1:16" s="143" customFormat="1" ht="33.75" outlineLevel="3">
      <c r="A1176" s="109"/>
      <c r="B1176" s="110"/>
      <c r="C1176" s="110"/>
      <c r="D1176" s="111" t="s">
        <v>1257</v>
      </c>
      <c r="E1176" s="110"/>
      <c r="F1176" s="112">
        <v>96.325000000000017</v>
      </c>
      <c r="G1176" s="141"/>
      <c r="H1176" s="142"/>
      <c r="I1176" s="141"/>
      <c r="J1176" s="174"/>
      <c r="K1176" s="175"/>
      <c r="L1176" s="176"/>
      <c r="M1176" s="176"/>
      <c r="N1176" s="176"/>
      <c r="O1176" s="178" t="s">
        <v>2</v>
      </c>
      <c r="P1176" s="177"/>
    </row>
    <row r="1177" spans="1:16" ht="22.5" outlineLevel="2">
      <c r="A1177" s="104">
        <v>470</v>
      </c>
      <c r="B1177" s="105" t="s">
        <v>8</v>
      </c>
      <c r="C1177" s="106" t="s">
        <v>197</v>
      </c>
      <c r="D1177" s="107" t="s">
        <v>1136</v>
      </c>
      <c r="E1177" s="105" t="s">
        <v>10</v>
      </c>
      <c r="F1177" s="108">
        <v>3.645</v>
      </c>
      <c r="G1177" s="138">
        <v>0</v>
      </c>
      <c r="H1177" s="139">
        <f>F1177*(1+G1177/100)</f>
        <v>3.645</v>
      </c>
      <c r="I1177" s="138"/>
      <c r="J1177" s="170">
        <f>H1177*I1177</f>
        <v>0</v>
      </c>
      <c r="K1177" s="171">
        <v>1.1809999999999999E-2</v>
      </c>
      <c r="L1177" s="172"/>
      <c r="M1177" s="171"/>
      <c r="N1177" s="172">
        <f>H1177*M1177</f>
        <v>0</v>
      </c>
      <c r="O1177" s="170" t="s">
        <v>3818</v>
      </c>
    </row>
    <row r="1178" spans="1:16" s="143" customFormat="1" outlineLevel="3">
      <c r="A1178" s="109"/>
      <c r="B1178" s="110"/>
      <c r="C1178" s="110"/>
      <c r="D1178" s="111" t="s">
        <v>635</v>
      </c>
      <c r="E1178" s="110"/>
      <c r="F1178" s="112">
        <v>3.645</v>
      </c>
      <c r="G1178" s="141"/>
      <c r="H1178" s="142"/>
      <c r="I1178" s="141"/>
      <c r="J1178" s="174"/>
      <c r="K1178" s="175"/>
      <c r="L1178" s="176"/>
      <c r="M1178" s="176"/>
      <c r="N1178" s="176"/>
      <c r="O1178" s="170" t="s">
        <v>3818</v>
      </c>
      <c r="P1178" s="177"/>
    </row>
    <row r="1179" spans="1:16" ht="22.5" outlineLevel="2">
      <c r="A1179" s="756">
        <v>471</v>
      </c>
      <c r="B1179" s="738" t="s">
        <v>8</v>
      </c>
      <c r="C1179" s="739" t="s">
        <v>3838</v>
      </c>
      <c r="D1179" s="740" t="s">
        <v>3839</v>
      </c>
      <c r="E1179" s="738" t="s">
        <v>10</v>
      </c>
      <c r="F1179" s="758">
        <v>215.3</v>
      </c>
      <c r="G1179" s="742">
        <v>0</v>
      </c>
      <c r="H1179" s="759">
        <f>F1179*(1+G1179/100)</f>
        <v>215.3</v>
      </c>
      <c r="I1179" s="742"/>
      <c r="J1179" s="744">
        <f>H1179*I1179</f>
        <v>0</v>
      </c>
      <c r="K1179" s="745">
        <v>1.223E-2</v>
      </c>
      <c r="L1179" s="746"/>
      <c r="M1179" s="745"/>
      <c r="N1179" s="746">
        <f>H1179*M1179</f>
        <v>0</v>
      </c>
      <c r="O1179" s="744" t="s">
        <v>3818</v>
      </c>
    </row>
    <row r="1180" spans="1:16" s="143" customFormat="1" outlineLevel="3">
      <c r="A1180" s="747"/>
      <c r="B1180" s="748"/>
      <c r="C1180" s="748"/>
      <c r="D1180" s="760" t="s">
        <v>573</v>
      </c>
      <c r="E1180" s="748"/>
      <c r="F1180" s="761">
        <v>215.3</v>
      </c>
      <c r="G1180" s="751"/>
      <c r="H1180" s="762"/>
      <c r="I1180" s="751"/>
      <c r="J1180" s="753"/>
      <c r="K1180" s="754"/>
      <c r="L1180" s="751"/>
      <c r="M1180" s="751"/>
      <c r="N1180" s="751"/>
      <c r="O1180" s="755" t="s">
        <v>3818</v>
      </c>
      <c r="P1180" s="177"/>
    </row>
    <row r="1181" spans="1:16" outlineLevel="2">
      <c r="A1181" s="104">
        <v>472</v>
      </c>
      <c r="B1181" s="105" t="s">
        <v>8</v>
      </c>
      <c r="C1181" s="106" t="s">
        <v>199</v>
      </c>
      <c r="D1181" s="107" t="s">
        <v>785</v>
      </c>
      <c r="E1181" s="105" t="s">
        <v>18</v>
      </c>
      <c r="F1181" s="108">
        <v>1</v>
      </c>
      <c r="G1181" s="138">
        <v>0</v>
      </c>
      <c r="H1181" s="139">
        <f>F1181*(1+G1181/100)</f>
        <v>1</v>
      </c>
      <c r="I1181" s="138"/>
      <c r="J1181" s="170">
        <f>H1181*I1181</f>
        <v>0</v>
      </c>
      <c r="K1181" s="171">
        <v>1.0000000000000001E-5</v>
      </c>
      <c r="L1181" s="172"/>
      <c r="M1181" s="171"/>
      <c r="N1181" s="172">
        <f>H1181*M1181</f>
        <v>0</v>
      </c>
      <c r="O1181" s="170" t="s">
        <v>3818</v>
      </c>
    </row>
    <row r="1182" spans="1:16" s="143" customFormat="1" ht="22.5" outlineLevel="3">
      <c r="A1182" s="109"/>
      <c r="B1182" s="110"/>
      <c r="C1182" s="110"/>
      <c r="D1182" s="111" t="s">
        <v>1171</v>
      </c>
      <c r="E1182" s="110"/>
      <c r="F1182" s="112">
        <v>1</v>
      </c>
      <c r="G1182" s="141"/>
      <c r="H1182" s="142"/>
      <c r="I1182" s="141"/>
      <c r="J1182" s="174"/>
      <c r="K1182" s="175"/>
      <c r="L1182" s="176"/>
      <c r="M1182" s="176"/>
      <c r="N1182" s="176"/>
      <c r="O1182" s="170" t="s">
        <v>3818</v>
      </c>
      <c r="P1182" s="177"/>
    </row>
    <row r="1183" spans="1:16" outlineLevel="2">
      <c r="A1183" s="104">
        <v>473</v>
      </c>
      <c r="B1183" s="105" t="s">
        <v>1</v>
      </c>
      <c r="C1183" s="106" t="s">
        <v>48</v>
      </c>
      <c r="D1183" s="107" t="s">
        <v>1041</v>
      </c>
      <c r="E1183" s="105" t="s">
        <v>18</v>
      </c>
      <c r="F1183" s="108">
        <v>1</v>
      </c>
      <c r="G1183" s="138">
        <v>0</v>
      </c>
      <c r="H1183" s="139">
        <f>F1183*(1+G1183/100)</f>
        <v>1</v>
      </c>
      <c r="I1183" s="138"/>
      <c r="J1183" s="170">
        <f>H1183*I1183</f>
        <v>0</v>
      </c>
      <c r="K1183" s="171">
        <v>8.9999999999999998E-4</v>
      </c>
      <c r="L1183" s="172"/>
      <c r="M1183" s="171"/>
      <c r="N1183" s="172">
        <f>H1183*M1183</f>
        <v>0</v>
      </c>
      <c r="O1183" s="170" t="s">
        <v>3818</v>
      </c>
    </row>
    <row r="1184" spans="1:16" s="143" customFormat="1" ht="22.5" outlineLevel="3">
      <c r="A1184" s="109"/>
      <c r="B1184" s="110"/>
      <c r="C1184" s="110"/>
      <c r="D1184" s="111" t="s">
        <v>1171</v>
      </c>
      <c r="E1184" s="110"/>
      <c r="F1184" s="112">
        <v>1</v>
      </c>
      <c r="G1184" s="141"/>
      <c r="H1184" s="142"/>
      <c r="I1184" s="141"/>
      <c r="J1184" s="174"/>
      <c r="K1184" s="175"/>
      <c r="L1184" s="176"/>
      <c r="M1184" s="176"/>
      <c r="N1184" s="176"/>
      <c r="O1184" s="178" t="s">
        <v>2</v>
      </c>
      <c r="P1184" s="177"/>
    </row>
    <row r="1185" spans="1:16" outlineLevel="2">
      <c r="A1185" s="104">
        <v>474</v>
      </c>
      <c r="B1185" s="105" t="s">
        <v>8</v>
      </c>
      <c r="C1185" s="106" t="s">
        <v>417</v>
      </c>
      <c r="D1185" s="107" t="s">
        <v>731</v>
      </c>
      <c r="E1185" s="105" t="s">
        <v>10</v>
      </c>
      <c r="F1185" s="108">
        <v>200.10000000000002</v>
      </c>
      <c r="G1185" s="138">
        <v>0</v>
      </c>
      <c r="H1185" s="139">
        <f>F1185*(1+G1185/100)</f>
        <v>200.10000000000002</v>
      </c>
      <c r="I1185" s="138"/>
      <c r="J1185" s="170">
        <f>H1185*I1185</f>
        <v>0</v>
      </c>
      <c r="K1185" s="171">
        <v>4.1029999999999997E-2</v>
      </c>
      <c r="L1185" s="172"/>
      <c r="M1185" s="171"/>
      <c r="N1185" s="172">
        <f>H1185*M1185</f>
        <v>0</v>
      </c>
      <c r="O1185" s="184" t="s">
        <v>1651</v>
      </c>
    </row>
    <row r="1186" spans="1:16" s="143" customFormat="1" ht="33.75" outlineLevel="3">
      <c r="A1186" s="109"/>
      <c r="B1186" s="110"/>
      <c r="C1186" s="110"/>
      <c r="D1186" s="111" t="s">
        <v>839</v>
      </c>
      <c r="E1186" s="110"/>
      <c r="F1186" s="112">
        <v>200.10000000000002</v>
      </c>
      <c r="G1186" s="141"/>
      <c r="H1186" s="142"/>
      <c r="I1186" s="141"/>
      <c r="J1186" s="174"/>
      <c r="K1186" s="175"/>
      <c r="L1186" s="176"/>
      <c r="M1186" s="176"/>
      <c r="N1186" s="176"/>
      <c r="O1186" s="178" t="s">
        <v>2</v>
      </c>
      <c r="P1186" s="177"/>
    </row>
    <row r="1187" spans="1:16" outlineLevel="2">
      <c r="A1187" s="104">
        <v>475</v>
      </c>
      <c r="B1187" s="105" t="s">
        <v>8</v>
      </c>
      <c r="C1187" s="106" t="s">
        <v>200</v>
      </c>
      <c r="D1187" s="107" t="s">
        <v>1119</v>
      </c>
      <c r="E1187" s="105" t="s">
        <v>10</v>
      </c>
      <c r="F1187" s="108">
        <v>600.30000000000007</v>
      </c>
      <c r="G1187" s="138">
        <v>0</v>
      </c>
      <c r="H1187" s="139">
        <f>F1187*(1+G1187/100)</f>
        <v>600.30000000000007</v>
      </c>
      <c r="I1187" s="138"/>
      <c r="J1187" s="170">
        <f>H1187*I1187</f>
        <v>0</v>
      </c>
      <c r="K1187" s="171">
        <v>5.0000000000000001E-3</v>
      </c>
      <c r="L1187" s="172"/>
      <c r="M1187" s="171"/>
      <c r="N1187" s="172">
        <f>H1187*M1187</f>
        <v>0</v>
      </c>
      <c r="O1187" s="170" t="s">
        <v>3818</v>
      </c>
    </row>
    <row r="1188" spans="1:16" s="143" customFormat="1" ht="33.75" outlineLevel="3">
      <c r="A1188" s="109"/>
      <c r="B1188" s="110"/>
      <c r="C1188" s="110"/>
      <c r="D1188" s="111" t="s">
        <v>1356</v>
      </c>
      <c r="E1188" s="110"/>
      <c r="F1188" s="112">
        <v>600.30000000000007</v>
      </c>
      <c r="G1188" s="141"/>
      <c r="H1188" s="142"/>
      <c r="I1188" s="141"/>
      <c r="J1188" s="174"/>
      <c r="K1188" s="175"/>
      <c r="L1188" s="176"/>
      <c r="M1188" s="176"/>
      <c r="N1188" s="176"/>
      <c r="O1188" s="178" t="s">
        <v>2</v>
      </c>
      <c r="P1188" s="177"/>
    </row>
    <row r="1189" spans="1:16" outlineLevel="2">
      <c r="A1189" s="104">
        <v>476</v>
      </c>
      <c r="B1189" s="105" t="s">
        <v>8</v>
      </c>
      <c r="C1189" s="106" t="s">
        <v>418</v>
      </c>
      <c r="D1189" s="107" t="s">
        <v>1109</v>
      </c>
      <c r="E1189" s="105" t="s">
        <v>10</v>
      </c>
      <c r="F1189" s="108">
        <v>3.6</v>
      </c>
      <c r="G1189" s="138"/>
      <c r="H1189" s="139">
        <f>F1189*(1+G1189/100)</f>
        <v>3.6</v>
      </c>
      <c r="I1189" s="138"/>
      <c r="J1189" s="170">
        <f>H1189*I1189</f>
        <v>0</v>
      </c>
      <c r="K1189" s="171">
        <v>1.874E-2</v>
      </c>
      <c r="L1189" s="172"/>
      <c r="M1189" s="171"/>
      <c r="N1189" s="172">
        <f>H1189*M1189</f>
        <v>0</v>
      </c>
      <c r="O1189" s="184" t="s">
        <v>1651</v>
      </c>
    </row>
    <row r="1190" spans="1:16" s="143" customFormat="1" outlineLevel="3">
      <c r="A1190" s="109"/>
      <c r="B1190" s="110"/>
      <c r="C1190" s="110"/>
      <c r="D1190" s="111" t="s">
        <v>571</v>
      </c>
      <c r="E1190" s="110"/>
      <c r="F1190" s="112">
        <v>3.6</v>
      </c>
      <c r="G1190" s="141"/>
      <c r="H1190" s="142"/>
      <c r="I1190" s="141"/>
      <c r="J1190" s="174"/>
      <c r="K1190" s="175"/>
      <c r="L1190" s="176"/>
      <c r="M1190" s="176"/>
      <c r="N1190" s="176"/>
      <c r="O1190" s="184" t="s">
        <v>1651</v>
      </c>
      <c r="P1190" s="177"/>
    </row>
    <row r="1191" spans="1:16" ht="22.5" outlineLevel="2">
      <c r="A1191" s="104">
        <v>477</v>
      </c>
      <c r="B1191" s="105" t="s">
        <v>8</v>
      </c>
      <c r="C1191" s="106" t="s">
        <v>419</v>
      </c>
      <c r="D1191" s="107" t="s">
        <v>1217</v>
      </c>
      <c r="E1191" s="105" t="s">
        <v>18</v>
      </c>
      <c r="F1191" s="108">
        <v>1</v>
      </c>
      <c r="G1191" s="138"/>
      <c r="H1191" s="139">
        <f>F1191*(1+G1191/100)</f>
        <v>1</v>
      </c>
      <c r="I1191" s="138"/>
      <c r="J1191" s="170">
        <f>H1191*I1191</f>
        <v>0</v>
      </c>
      <c r="K1191" s="171">
        <v>2.8369999999999999E-2</v>
      </c>
      <c r="L1191" s="172"/>
      <c r="M1191" s="171"/>
      <c r="N1191" s="172">
        <f>H1191*M1191</f>
        <v>0</v>
      </c>
      <c r="O1191" s="184" t="s">
        <v>1651</v>
      </c>
    </row>
    <row r="1192" spans="1:16" s="143" customFormat="1" outlineLevel="3">
      <c r="A1192" s="109"/>
      <c r="B1192" s="110"/>
      <c r="C1192" s="110"/>
      <c r="D1192" s="111" t="s">
        <v>475</v>
      </c>
      <c r="E1192" s="110"/>
      <c r="F1192" s="112">
        <v>1</v>
      </c>
      <c r="G1192" s="141"/>
      <c r="H1192" s="142"/>
      <c r="I1192" s="141"/>
      <c r="J1192" s="174"/>
      <c r="K1192" s="175"/>
      <c r="L1192" s="176"/>
      <c r="M1192" s="176"/>
      <c r="N1192" s="176"/>
      <c r="O1192" s="178" t="s">
        <v>2</v>
      </c>
      <c r="P1192" s="177"/>
    </row>
    <row r="1193" spans="1:16" outlineLevel="2">
      <c r="A1193" s="104">
        <v>478</v>
      </c>
      <c r="B1193" s="105" t="s">
        <v>8</v>
      </c>
      <c r="C1193" s="106" t="s">
        <v>333</v>
      </c>
      <c r="D1193" s="107" t="s">
        <v>1123</v>
      </c>
      <c r="E1193" s="105" t="s">
        <v>0</v>
      </c>
      <c r="F1193" s="108">
        <v>1.52</v>
      </c>
      <c r="G1193" s="138">
        <v>0</v>
      </c>
      <c r="H1193" s="139">
        <f>F1193*(1+G1193/100)</f>
        <v>1.52</v>
      </c>
      <c r="I1193" s="138">
        <f>SUM(J1159:J1191)/100</f>
        <v>0</v>
      </c>
      <c r="J1193" s="170">
        <f>H1193*I1193</f>
        <v>0</v>
      </c>
      <c r="K1193" s="171"/>
      <c r="L1193" s="172"/>
      <c r="M1193" s="171"/>
      <c r="N1193" s="172">
        <f>H1193*M1193</f>
        <v>0</v>
      </c>
      <c r="O1193" s="170" t="s">
        <v>3818</v>
      </c>
    </row>
    <row r="1194" spans="1:16" s="146" customFormat="1" ht="12.75" customHeight="1" outlineLevel="2">
      <c r="A1194" s="113"/>
      <c r="B1194" s="114"/>
      <c r="C1194" s="114"/>
      <c r="D1194" s="115"/>
      <c r="E1194" s="114"/>
      <c r="F1194" s="116"/>
      <c r="G1194" s="144"/>
      <c r="H1194" s="145"/>
      <c r="I1194" s="757"/>
      <c r="J1194" s="179"/>
      <c r="K1194" s="180"/>
      <c r="L1194" s="181"/>
      <c r="M1194" s="181"/>
      <c r="N1194" s="181"/>
      <c r="O1194" s="182" t="s">
        <v>2</v>
      </c>
      <c r="P1194" s="183"/>
    </row>
    <row r="1195" spans="1:16" s="137" customFormat="1" ht="16.5" customHeight="1" outlineLevel="1">
      <c r="A1195" s="100"/>
      <c r="B1195" s="101"/>
      <c r="C1195" s="102"/>
      <c r="D1195" s="102" t="s">
        <v>686</v>
      </c>
      <c r="E1195" s="101"/>
      <c r="F1195" s="103"/>
      <c r="G1195" s="135"/>
      <c r="H1195" s="136"/>
      <c r="I1195" s="135"/>
      <c r="J1195" s="165">
        <f>SUBTOTAL(9,J1196:J1227)</f>
        <v>0</v>
      </c>
      <c r="K1195" s="166"/>
      <c r="L1195" s="167"/>
      <c r="M1195" s="168"/>
      <c r="N1195" s="167">
        <f>SUBTOTAL(9,N1196:N1227)</f>
        <v>2.8362407346465814</v>
      </c>
      <c r="O1195" s="163" t="s">
        <v>2</v>
      </c>
      <c r="P1195" s="169"/>
    </row>
    <row r="1196" spans="1:16" outlineLevel="2">
      <c r="A1196" s="104">
        <v>479</v>
      </c>
      <c r="B1196" s="105" t="s">
        <v>8</v>
      </c>
      <c r="C1196" s="106" t="s">
        <v>201</v>
      </c>
      <c r="D1196" s="107" t="s">
        <v>857</v>
      </c>
      <c r="E1196" s="105" t="s">
        <v>10</v>
      </c>
      <c r="F1196" s="108">
        <v>422.94322132097335</v>
      </c>
      <c r="G1196" s="138">
        <v>0</v>
      </c>
      <c r="H1196" s="139">
        <f>F1196*(1+G1196/100)</f>
        <v>422.94322132097335</v>
      </c>
      <c r="I1196" s="138"/>
      <c r="J1196" s="170">
        <f>H1196*I1196</f>
        <v>0</v>
      </c>
      <c r="K1196" s="171"/>
      <c r="L1196" s="172"/>
      <c r="M1196" s="171">
        <v>5.94E-3</v>
      </c>
      <c r="N1196" s="172">
        <f>H1196*M1196</f>
        <v>2.5122827346465817</v>
      </c>
      <c r="O1196" s="170" t="s">
        <v>3818</v>
      </c>
    </row>
    <row r="1197" spans="1:16" s="143" customFormat="1" outlineLevel="3">
      <c r="A1197" s="109"/>
      <c r="B1197" s="110"/>
      <c r="C1197" s="110"/>
      <c r="D1197" s="111" t="s">
        <v>728</v>
      </c>
      <c r="E1197" s="110"/>
      <c r="F1197" s="112">
        <v>422.94322132097335</v>
      </c>
      <c r="G1197" s="141"/>
      <c r="H1197" s="142"/>
      <c r="I1197" s="141"/>
      <c r="J1197" s="174"/>
      <c r="K1197" s="175"/>
      <c r="L1197" s="176"/>
      <c r="M1197" s="176"/>
      <c r="N1197" s="176"/>
      <c r="O1197" s="170" t="s">
        <v>3818</v>
      </c>
      <c r="P1197" s="177"/>
    </row>
    <row r="1198" spans="1:16" outlineLevel="2">
      <c r="A1198" s="104">
        <v>480</v>
      </c>
      <c r="B1198" s="105" t="s">
        <v>8</v>
      </c>
      <c r="C1198" s="106" t="s">
        <v>203</v>
      </c>
      <c r="D1198" s="107" t="s">
        <v>756</v>
      </c>
      <c r="E1198" s="105" t="s">
        <v>3</v>
      </c>
      <c r="F1198" s="108">
        <v>80.349999999999994</v>
      </c>
      <c r="G1198" s="138">
        <v>0</v>
      </c>
      <c r="H1198" s="139">
        <f>F1198*(1+G1198/100)</f>
        <v>80.349999999999994</v>
      </c>
      <c r="I1198" s="138"/>
      <c r="J1198" s="170">
        <f>H1198*I1198</f>
        <v>0</v>
      </c>
      <c r="K1198" s="171"/>
      <c r="L1198" s="172"/>
      <c r="M1198" s="171">
        <v>2.5999999999999999E-3</v>
      </c>
      <c r="N1198" s="172">
        <f>H1198*M1198</f>
        <v>0.20890999999999998</v>
      </c>
      <c r="O1198" s="170" t="s">
        <v>3818</v>
      </c>
    </row>
    <row r="1199" spans="1:16" s="143" customFormat="1" outlineLevel="3">
      <c r="A1199" s="109"/>
      <c r="B1199" s="110"/>
      <c r="C1199" s="110"/>
      <c r="D1199" s="111" t="s">
        <v>739</v>
      </c>
      <c r="E1199" s="110"/>
      <c r="F1199" s="112">
        <v>80.349999999999994</v>
      </c>
      <c r="G1199" s="141"/>
      <c r="H1199" s="142"/>
      <c r="I1199" s="141"/>
      <c r="J1199" s="174"/>
      <c r="K1199" s="175"/>
      <c r="L1199" s="176"/>
      <c r="M1199" s="176"/>
      <c r="N1199" s="176"/>
      <c r="O1199" s="170" t="s">
        <v>3818</v>
      </c>
      <c r="P1199" s="177"/>
    </row>
    <row r="1200" spans="1:16" outlineLevel="2">
      <c r="A1200" s="104">
        <v>481</v>
      </c>
      <c r="B1200" s="105" t="s">
        <v>8</v>
      </c>
      <c r="C1200" s="106" t="s">
        <v>204</v>
      </c>
      <c r="D1200" s="107" t="s">
        <v>658</v>
      </c>
      <c r="E1200" s="105" t="s">
        <v>3</v>
      </c>
      <c r="F1200" s="108">
        <v>29.2</v>
      </c>
      <c r="G1200" s="138">
        <v>0</v>
      </c>
      <c r="H1200" s="139">
        <f>F1200*(1+G1200/100)</f>
        <v>29.2</v>
      </c>
      <c r="I1200" s="138"/>
      <c r="J1200" s="170">
        <f>H1200*I1200</f>
        <v>0</v>
      </c>
      <c r="K1200" s="171"/>
      <c r="L1200" s="172"/>
      <c r="M1200" s="171">
        <v>3.9399999999999999E-3</v>
      </c>
      <c r="N1200" s="172">
        <f>H1200*M1200</f>
        <v>0.115048</v>
      </c>
      <c r="O1200" s="170" t="s">
        <v>3818</v>
      </c>
    </row>
    <row r="1201" spans="1:16" s="143" customFormat="1" outlineLevel="3">
      <c r="A1201" s="109"/>
      <c r="B1201" s="110"/>
      <c r="C1201" s="110"/>
      <c r="D1201" s="111" t="s">
        <v>535</v>
      </c>
      <c r="E1201" s="110"/>
      <c r="F1201" s="112">
        <v>29.2</v>
      </c>
      <c r="G1201" s="141"/>
      <c r="H1201" s="142"/>
      <c r="I1201" s="141"/>
      <c r="J1201" s="174"/>
      <c r="K1201" s="175"/>
      <c r="L1201" s="176"/>
      <c r="M1201" s="176"/>
      <c r="N1201" s="176"/>
      <c r="O1201" s="170" t="s">
        <v>3818</v>
      </c>
      <c r="P1201" s="177"/>
    </row>
    <row r="1202" spans="1:16" ht="22.5" outlineLevel="2">
      <c r="A1202" s="104">
        <v>482</v>
      </c>
      <c r="B1202" s="105" t="s">
        <v>8</v>
      </c>
      <c r="C1202" s="106" t="s">
        <v>205</v>
      </c>
      <c r="D1202" s="107" t="s">
        <v>1341</v>
      </c>
      <c r="E1202" s="105" t="s">
        <v>3</v>
      </c>
      <c r="F1202" s="108">
        <v>19.21</v>
      </c>
      <c r="G1202" s="138">
        <v>0</v>
      </c>
      <c r="H1202" s="139">
        <f>F1202*(1+G1202/100)</f>
        <v>19.21</v>
      </c>
      <c r="I1202" s="138"/>
      <c r="J1202" s="170">
        <f>H1202*I1202</f>
        <v>0</v>
      </c>
      <c r="K1202" s="171">
        <v>3.1199999999999999E-3</v>
      </c>
      <c r="L1202" s="172"/>
      <c r="M1202" s="171"/>
      <c r="N1202" s="172">
        <f>H1202*M1202</f>
        <v>0</v>
      </c>
      <c r="O1202" s="170" t="s">
        <v>3818</v>
      </c>
    </row>
    <row r="1203" spans="1:16" s="143" customFormat="1" outlineLevel="3">
      <c r="A1203" s="109"/>
      <c r="B1203" s="110"/>
      <c r="C1203" s="110"/>
      <c r="D1203" s="111" t="s">
        <v>556</v>
      </c>
      <c r="E1203" s="110"/>
      <c r="F1203" s="112">
        <v>19.21</v>
      </c>
      <c r="G1203" s="141"/>
      <c r="H1203" s="142"/>
      <c r="I1203" s="141"/>
      <c r="J1203" s="174"/>
      <c r="K1203" s="175"/>
      <c r="L1203" s="176"/>
      <c r="M1203" s="176"/>
      <c r="N1203" s="176"/>
      <c r="O1203" s="170" t="s">
        <v>3818</v>
      </c>
      <c r="P1203" s="177"/>
    </row>
    <row r="1204" spans="1:16" ht="22.5" outlineLevel="2">
      <c r="A1204" s="104">
        <v>483</v>
      </c>
      <c r="B1204" s="105" t="s">
        <v>8</v>
      </c>
      <c r="C1204" s="106" t="s">
        <v>206</v>
      </c>
      <c r="D1204" s="107" t="s">
        <v>1342</v>
      </c>
      <c r="E1204" s="105" t="s">
        <v>18</v>
      </c>
      <c r="F1204" s="108">
        <v>4</v>
      </c>
      <c r="G1204" s="138">
        <v>0</v>
      </c>
      <c r="H1204" s="139">
        <f>F1204*(1+G1204/100)</f>
        <v>4</v>
      </c>
      <c r="I1204" s="138"/>
      <c r="J1204" s="170">
        <f>H1204*I1204</f>
        <v>0</v>
      </c>
      <c r="K1204" s="171"/>
      <c r="L1204" s="172"/>
      <c r="M1204" s="171"/>
      <c r="N1204" s="172">
        <f>H1204*M1204</f>
        <v>0</v>
      </c>
      <c r="O1204" s="170" t="s">
        <v>3818</v>
      </c>
    </row>
    <row r="1205" spans="1:16" s="143" customFormat="1" outlineLevel="3">
      <c r="A1205" s="109"/>
      <c r="B1205" s="110"/>
      <c r="C1205" s="110"/>
      <c r="D1205" s="111" t="s">
        <v>536</v>
      </c>
      <c r="E1205" s="110"/>
      <c r="F1205" s="112">
        <v>4</v>
      </c>
      <c r="G1205" s="141"/>
      <c r="H1205" s="142"/>
      <c r="I1205" s="141"/>
      <c r="J1205" s="174"/>
      <c r="K1205" s="175"/>
      <c r="L1205" s="176"/>
      <c r="M1205" s="176"/>
      <c r="N1205" s="176"/>
      <c r="O1205" s="170" t="s">
        <v>3818</v>
      </c>
      <c r="P1205" s="177"/>
    </row>
    <row r="1206" spans="1:16" ht="22.5" outlineLevel="2">
      <c r="A1206" s="104">
        <v>484</v>
      </c>
      <c r="B1206" s="105" t="s">
        <v>8</v>
      </c>
      <c r="C1206" s="106" t="s">
        <v>207</v>
      </c>
      <c r="D1206" s="107" t="s">
        <v>1326</v>
      </c>
      <c r="E1206" s="105" t="s">
        <v>3</v>
      </c>
      <c r="F1206" s="108">
        <v>13.25</v>
      </c>
      <c r="G1206" s="138"/>
      <c r="H1206" s="139">
        <f>F1206*(1+G1206/100)</f>
        <v>13.25</v>
      </c>
      <c r="I1206" s="138"/>
      <c r="J1206" s="170">
        <f>H1206*I1206</f>
        <v>0</v>
      </c>
      <c r="K1206" s="171">
        <v>1.2099999999999999E-3</v>
      </c>
      <c r="L1206" s="172"/>
      <c r="M1206" s="171"/>
      <c r="N1206" s="172">
        <f>H1206*M1206</f>
        <v>0</v>
      </c>
      <c r="O1206" s="170" t="s">
        <v>3818</v>
      </c>
    </row>
    <row r="1207" spans="1:16" s="143" customFormat="1" outlineLevel="3">
      <c r="A1207" s="109"/>
      <c r="B1207" s="110"/>
      <c r="C1207" s="110"/>
      <c r="D1207" s="111" t="s">
        <v>690</v>
      </c>
      <c r="E1207" s="110"/>
      <c r="F1207" s="112">
        <v>13.25</v>
      </c>
      <c r="G1207" s="141"/>
      <c r="H1207" s="142"/>
      <c r="I1207" s="141"/>
      <c r="J1207" s="174"/>
      <c r="K1207" s="175"/>
      <c r="L1207" s="176"/>
      <c r="M1207" s="176"/>
      <c r="N1207" s="176"/>
      <c r="O1207" s="170" t="s">
        <v>3818</v>
      </c>
      <c r="P1207" s="177"/>
    </row>
    <row r="1208" spans="1:16" ht="22.5" outlineLevel="2">
      <c r="A1208" s="104">
        <v>485</v>
      </c>
      <c r="B1208" s="105" t="s">
        <v>8</v>
      </c>
      <c r="C1208" s="106" t="s">
        <v>208</v>
      </c>
      <c r="D1208" s="107" t="s">
        <v>1285</v>
      </c>
      <c r="E1208" s="105" t="s">
        <v>3</v>
      </c>
      <c r="F1208" s="108">
        <v>19.21</v>
      </c>
      <c r="G1208" s="138"/>
      <c r="H1208" s="139">
        <f>F1208*(1+G1208/100)</f>
        <v>19.21</v>
      </c>
      <c r="I1208" s="138"/>
      <c r="J1208" s="170">
        <f>H1208*I1208</f>
        <v>0</v>
      </c>
      <c r="K1208" s="171">
        <v>2.64E-3</v>
      </c>
      <c r="L1208" s="172"/>
      <c r="M1208" s="171"/>
      <c r="N1208" s="172">
        <f>H1208*M1208</f>
        <v>0</v>
      </c>
      <c r="O1208" s="170" t="s">
        <v>3818</v>
      </c>
    </row>
    <row r="1209" spans="1:16" s="143" customFormat="1" outlineLevel="3">
      <c r="A1209" s="109"/>
      <c r="B1209" s="110"/>
      <c r="C1209" s="110"/>
      <c r="D1209" s="111" t="s">
        <v>557</v>
      </c>
      <c r="E1209" s="110"/>
      <c r="F1209" s="112">
        <v>19.21</v>
      </c>
      <c r="G1209" s="141"/>
      <c r="H1209" s="142"/>
      <c r="I1209" s="141"/>
      <c r="J1209" s="174"/>
      <c r="K1209" s="175"/>
      <c r="L1209" s="176"/>
      <c r="M1209" s="176"/>
      <c r="N1209" s="176"/>
      <c r="O1209" s="170" t="s">
        <v>3818</v>
      </c>
      <c r="P1209" s="177"/>
    </row>
    <row r="1210" spans="1:16" ht="22.5" outlineLevel="2">
      <c r="A1210" s="104">
        <v>486</v>
      </c>
      <c r="B1210" s="105" t="s">
        <v>8</v>
      </c>
      <c r="C1210" s="106" t="s">
        <v>209</v>
      </c>
      <c r="D1210" s="107" t="s">
        <v>1308</v>
      </c>
      <c r="E1210" s="105" t="s">
        <v>3</v>
      </c>
      <c r="F1210" s="108">
        <v>10.8</v>
      </c>
      <c r="G1210" s="138"/>
      <c r="H1210" s="139">
        <f>F1210*(1+G1210/100)</f>
        <v>10.8</v>
      </c>
      <c r="I1210" s="138"/>
      <c r="J1210" s="170">
        <f>H1210*I1210</f>
        <v>0</v>
      </c>
      <c r="K1210" s="171">
        <v>3.15E-3</v>
      </c>
      <c r="L1210" s="172"/>
      <c r="M1210" s="171"/>
      <c r="N1210" s="172">
        <f>H1210*M1210</f>
        <v>0</v>
      </c>
      <c r="O1210" s="170" t="s">
        <v>3818</v>
      </c>
    </row>
    <row r="1211" spans="1:16" s="143" customFormat="1" outlineLevel="3">
      <c r="A1211" s="109"/>
      <c r="B1211" s="110"/>
      <c r="C1211" s="110"/>
      <c r="D1211" s="111" t="s">
        <v>553</v>
      </c>
      <c r="E1211" s="110"/>
      <c r="F1211" s="112">
        <v>10.8</v>
      </c>
      <c r="G1211" s="141"/>
      <c r="H1211" s="142"/>
      <c r="I1211" s="141"/>
      <c r="J1211" s="174"/>
      <c r="K1211" s="175"/>
      <c r="L1211" s="176"/>
      <c r="M1211" s="176"/>
      <c r="N1211" s="176"/>
      <c r="O1211" s="170" t="s">
        <v>3818</v>
      </c>
      <c r="P1211" s="177"/>
    </row>
    <row r="1212" spans="1:16" ht="22.5" outlineLevel="2">
      <c r="A1212" s="104">
        <v>487</v>
      </c>
      <c r="B1212" s="105" t="s">
        <v>8</v>
      </c>
      <c r="C1212" s="106" t="s">
        <v>210</v>
      </c>
      <c r="D1212" s="107" t="s">
        <v>1309</v>
      </c>
      <c r="E1212" s="105" t="s">
        <v>3</v>
      </c>
      <c r="F1212" s="108">
        <v>4.9000000000000004</v>
      </c>
      <c r="G1212" s="138"/>
      <c r="H1212" s="139">
        <f>F1212*(1+G1212/100)</f>
        <v>4.9000000000000004</v>
      </c>
      <c r="I1212" s="138"/>
      <c r="J1212" s="170">
        <f>H1212*I1212</f>
        <v>0</v>
      </c>
      <c r="K1212" s="171">
        <v>3.9300000000000003E-3</v>
      </c>
      <c r="L1212" s="172"/>
      <c r="M1212" s="171"/>
      <c r="N1212" s="172">
        <f>H1212*M1212</f>
        <v>0</v>
      </c>
      <c r="O1212" s="170" t="s">
        <v>3818</v>
      </c>
    </row>
    <row r="1213" spans="1:16" s="143" customFormat="1" outlineLevel="3">
      <c r="A1213" s="109"/>
      <c r="B1213" s="110"/>
      <c r="C1213" s="110"/>
      <c r="D1213" s="111" t="s">
        <v>618</v>
      </c>
      <c r="E1213" s="110"/>
      <c r="F1213" s="112">
        <v>4.9000000000000004</v>
      </c>
      <c r="G1213" s="141"/>
      <c r="H1213" s="142"/>
      <c r="I1213" s="141"/>
      <c r="J1213" s="174"/>
      <c r="K1213" s="175"/>
      <c r="L1213" s="176"/>
      <c r="M1213" s="176"/>
      <c r="N1213" s="176"/>
      <c r="O1213" s="170" t="s">
        <v>3818</v>
      </c>
      <c r="P1213" s="177"/>
    </row>
    <row r="1214" spans="1:16" ht="22.5" outlineLevel="2">
      <c r="A1214" s="104">
        <v>488</v>
      </c>
      <c r="B1214" s="105" t="s">
        <v>8</v>
      </c>
      <c r="C1214" s="106" t="s">
        <v>211</v>
      </c>
      <c r="D1214" s="107" t="s">
        <v>1306</v>
      </c>
      <c r="E1214" s="105" t="s">
        <v>10</v>
      </c>
      <c r="F1214" s="108">
        <v>1.2</v>
      </c>
      <c r="G1214" s="138"/>
      <c r="H1214" s="139">
        <f>F1214*(1+G1214/100)</f>
        <v>1.2</v>
      </c>
      <c r="I1214" s="138"/>
      <c r="J1214" s="170">
        <f>H1214*I1214</f>
        <v>0</v>
      </c>
      <c r="K1214" s="171">
        <v>5.8399999999999997E-3</v>
      </c>
      <c r="L1214" s="172"/>
      <c r="M1214" s="171"/>
      <c r="N1214" s="172">
        <f>H1214*M1214</f>
        <v>0</v>
      </c>
      <c r="O1214" s="170" t="s">
        <v>3818</v>
      </c>
    </row>
    <row r="1215" spans="1:16" s="143" customFormat="1" outlineLevel="3">
      <c r="A1215" s="109"/>
      <c r="B1215" s="110"/>
      <c r="C1215" s="110"/>
      <c r="D1215" s="111" t="s">
        <v>599</v>
      </c>
      <c r="E1215" s="110"/>
      <c r="F1215" s="112">
        <v>1.2</v>
      </c>
      <c r="G1215" s="141"/>
      <c r="H1215" s="142"/>
      <c r="I1215" s="141"/>
      <c r="J1215" s="174"/>
      <c r="K1215" s="175"/>
      <c r="L1215" s="176"/>
      <c r="M1215" s="176"/>
      <c r="N1215" s="176"/>
      <c r="O1215" s="178" t="s">
        <v>2</v>
      </c>
      <c r="P1215" s="177"/>
    </row>
    <row r="1216" spans="1:16" ht="22.5" outlineLevel="2">
      <c r="A1216" s="104">
        <v>489</v>
      </c>
      <c r="B1216" s="105" t="s">
        <v>8</v>
      </c>
      <c r="C1216" s="106" t="s">
        <v>420</v>
      </c>
      <c r="D1216" s="107" t="s">
        <v>1331</v>
      </c>
      <c r="E1216" s="105" t="s">
        <v>3</v>
      </c>
      <c r="F1216" s="108">
        <v>77</v>
      </c>
      <c r="G1216" s="138"/>
      <c r="H1216" s="139">
        <f>F1216*(1+G1216/100)</f>
        <v>77</v>
      </c>
      <c r="I1216" s="138"/>
      <c r="J1216" s="170">
        <f>H1216*I1216</f>
        <v>0</v>
      </c>
      <c r="K1216" s="171">
        <v>3.79E-3</v>
      </c>
      <c r="L1216" s="172"/>
      <c r="M1216" s="171"/>
      <c r="N1216" s="172">
        <f>H1216*M1216</f>
        <v>0</v>
      </c>
      <c r="O1216" s="184" t="s">
        <v>1651</v>
      </c>
    </row>
    <row r="1217" spans="1:16" s="143" customFormat="1" outlineLevel="3">
      <c r="A1217" s="109"/>
      <c r="B1217" s="110"/>
      <c r="C1217" s="110"/>
      <c r="D1217" s="111" t="s">
        <v>579</v>
      </c>
      <c r="E1217" s="110"/>
      <c r="F1217" s="112">
        <v>77</v>
      </c>
      <c r="G1217" s="141"/>
      <c r="H1217" s="142"/>
      <c r="I1217" s="141"/>
      <c r="J1217" s="174"/>
      <c r="K1217" s="175"/>
      <c r="L1217" s="176"/>
      <c r="M1217" s="176"/>
      <c r="N1217" s="176"/>
      <c r="O1217" s="184" t="s">
        <v>1651</v>
      </c>
      <c r="P1217" s="177"/>
    </row>
    <row r="1218" spans="1:16" ht="22.5" outlineLevel="2">
      <c r="A1218" s="104">
        <v>490</v>
      </c>
      <c r="B1218" s="105" t="s">
        <v>8</v>
      </c>
      <c r="C1218" s="106" t="s">
        <v>421</v>
      </c>
      <c r="D1218" s="107" t="s">
        <v>1365</v>
      </c>
      <c r="E1218" s="105" t="s">
        <v>3</v>
      </c>
      <c r="F1218" s="108">
        <v>45</v>
      </c>
      <c r="G1218" s="138"/>
      <c r="H1218" s="139">
        <f>F1218*(1+G1218/100)</f>
        <v>45</v>
      </c>
      <c r="I1218" s="138"/>
      <c r="J1218" s="170">
        <f>H1218*I1218</f>
        <v>0</v>
      </c>
      <c r="K1218" s="171">
        <v>3.79E-3</v>
      </c>
      <c r="L1218" s="172"/>
      <c r="M1218" s="171"/>
      <c r="N1218" s="172">
        <f>H1218*M1218</f>
        <v>0</v>
      </c>
      <c r="O1218" s="184" t="s">
        <v>1651</v>
      </c>
    </row>
    <row r="1219" spans="1:16" s="143" customFormat="1" outlineLevel="3">
      <c r="A1219" s="109"/>
      <c r="B1219" s="110"/>
      <c r="C1219" s="110"/>
      <c r="D1219" s="111" t="s">
        <v>664</v>
      </c>
      <c r="E1219" s="110"/>
      <c r="F1219" s="112">
        <v>45</v>
      </c>
      <c r="G1219" s="141"/>
      <c r="H1219" s="142"/>
      <c r="I1219" s="141"/>
      <c r="J1219" s="174"/>
      <c r="K1219" s="175"/>
      <c r="L1219" s="176"/>
      <c r="M1219" s="176"/>
      <c r="N1219" s="176"/>
      <c r="O1219" s="184" t="s">
        <v>1651</v>
      </c>
      <c r="P1219" s="177"/>
    </row>
    <row r="1220" spans="1:16" ht="22.5" outlineLevel="2">
      <c r="A1220" s="104">
        <v>491</v>
      </c>
      <c r="B1220" s="105" t="s">
        <v>8</v>
      </c>
      <c r="C1220" s="106" t="s">
        <v>422</v>
      </c>
      <c r="D1220" s="107" t="s">
        <v>1253</v>
      </c>
      <c r="E1220" s="105" t="s">
        <v>18</v>
      </c>
      <c r="F1220" s="108">
        <v>6</v>
      </c>
      <c r="G1220" s="138"/>
      <c r="H1220" s="139">
        <f>F1220*(1+G1220/100)</f>
        <v>6</v>
      </c>
      <c r="I1220" s="138"/>
      <c r="J1220" s="170">
        <f>H1220*I1220</f>
        <v>0</v>
      </c>
      <c r="K1220" s="171">
        <v>1.08E-3</v>
      </c>
      <c r="L1220" s="172"/>
      <c r="M1220" s="171"/>
      <c r="N1220" s="172">
        <f>H1220*M1220</f>
        <v>0</v>
      </c>
      <c r="O1220" s="184" t="s">
        <v>1651</v>
      </c>
    </row>
    <row r="1221" spans="1:16" s="143" customFormat="1" outlineLevel="3">
      <c r="A1221" s="109"/>
      <c r="B1221" s="110"/>
      <c r="C1221" s="110"/>
      <c r="D1221" s="111" t="s">
        <v>544</v>
      </c>
      <c r="E1221" s="110"/>
      <c r="F1221" s="112">
        <v>6</v>
      </c>
      <c r="G1221" s="141"/>
      <c r="H1221" s="142"/>
      <c r="I1221" s="141"/>
      <c r="J1221" s="174"/>
      <c r="K1221" s="175"/>
      <c r="L1221" s="176"/>
      <c r="M1221" s="176"/>
      <c r="N1221" s="176"/>
      <c r="O1221" s="184" t="s">
        <v>1651</v>
      </c>
      <c r="P1221" s="177"/>
    </row>
    <row r="1222" spans="1:16" ht="22.5" outlineLevel="2">
      <c r="A1222" s="104">
        <v>492</v>
      </c>
      <c r="B1222" s="105" t="s">
        <v>8</v>
      </c>
      <c r="C1222" s="106" t="s">
        <v>459</v>
      </c>
      <c r="D1222" s="107" t="s">
        <v>1219</v>
      </c>
      <c r="E1222" s="105" t="s">
        <v>18</v>
      </c>
      <c r="F1222" s="108">
        <v>5</v>
      </c>
      <c r="G1222" s="138"/>
      <c r="H1222" s="139">
        <f>F1222*(1+G1222/100)</f>
        <v>5</v>
      </c>
      <c r="I1222" s="138"/>
      <c r="J1222" s="170">
        <f>H1222*I1222</f>
        <v>0</v>
      </c>
      <c r="K1222" s="171">
        <v>1.9000000000000001E-4</v>
      </c>
      <c r="L1222" s="172"/>
      <c r="M1222" s="171"/>
      <c r="N1222" s="172">
        <f>H1222*M1222</f>
        <v>0</v>
      </c>
      <c r="O1222" s="184" t="s">
        <v>1651</v>
      </c>
    </row>
    <row r="1223" spans="1:16" s="143" customFormat="1" outlineLevel="3">
      <c r="A1223" s="109"/>
      <c r="B1223" s="110"/>
      <c r="C1223" s="110"/>
      <c r="D1223" s="111" t="s">
        <v>511</v>
      </c>
      <c r="E1223" s="110"/>
      <c r="F1223" s="112">
        <v>5</v>
      </c>
      <c r="G1223" s="141"/>
      <c r="H1223" s="142"/>
      <c r="I1223" s="141"/>
      <c r="J1223" s="174"/>
      <c r="K1223" s="175"/>
      <c r="L1223" s="176"/>
      <c r="M1223" s="176"/>
      <c r="N1223" s="176"/>
      <c r="O1223" s="178" t="s">
        <v>2</v>
      </c>
      <c r="P1223" s="177"/>
    </row>
    <row r="1224" spans="1:16" ht="22.5" outlineLevel="2">
      <c r="A1224" s="104">
        <v>493</v>
      </c>
      <c r="B1224" s="105" t="s">
        <v>8</v>
      </c>
      <c r="C1224" s="106" t="s">
        <v>212</v>
      </c>
      <c r="D1224" s="107" t="s">
        <v>1315</v>
      </c>
      <c r="E1224" s="105" t="s">
        <v>3</v>
      </c>
      <c r="F1224" s="108">
        <v>36.799999999999997</v>
      </c>
      <c r="G1224" s="138"/>
      <c r="H1224" s="139">
        <f>F1224*(1+G1224/100)</f>
        <v>36.799999999999997</v>
      </c>
      <c r="I1224" s="138"/>
      <c r="J1224" s="170">
        <f>H1224*I1224</f>
        <v>0</v>
      </c>
      <c r="K1224" s="171">
        <v>3.7399999999999998E-3</v>
      </c>
      <c r="L1224" s="172"/>
      <c r="M1224" s="171"/>
      <c r="N1224" s="172">
        <f>H1224*M1224</f>
        <v>0</v>
      </c>
      <c r="O1224" s="170" t="s">
        <v>3818</v>
      </c>
    </row>
    <row r="1225" spans="1:16" s="143" customFormat="1" outlineLevel="3">
      <c r="A1225" s="109"/>
      <c r="B1225" s="110"/>
      <c r="C1225" s="110"/>
      <c r="D1225" s="111" t="s">
        <v>578</v>
      </c>
      <c r="E1225" s="110"/>
      <c r="F1225" s="112">
        <v>36.799999999999997</v>
      </c>
      <c r="G1225" s="141"/>
      <c r="H1225" s="142"/>
      <c r="I1225" s="141"/>
      <c r="J1225" s="174"/>
      <c r="K1225" s="175"/>
      <c r="L1225" s="176"/>
      <c r="M1225" s="176"/>
      <c r="N1225" s="176"/>
      <c r="O1225" s="170" t="s">
        <v>3818</v>
      </c>
      <c r="P1225" s="177"/>
    </row>
    <row r="1226" spans="1:16" outlineLevel="2">
      <c r="A1226" s="104">
        <v>494</v>
      </c>
      <c r="B1226" s="105" t="s">
        <v>8</v>
      </c>
      <c r="C1226" s="106" t="s">
        <v>335</v>
      </c>
      <c r="D1226" s="107" t="s">
        <v>1083</v>
      </c>
      <c r="E1226" s="105" t="s">
        <v>0</v>
      </c>
      <c r="F1226" s="108">
        <v>1.56</v>
      </c>
      <c r="G1226" s="138">
        <v>0</v>
      </c>
      <c r="H1226" s="139">
        <f>F1226*(1+G1226/100)</f>
        <v>1.56</v>
      </c>
      <c r="I1226" s="138">
        <f>SUM(J1196:J1224)/100</f>
        <v>0</v>
      </c>
      <c r="J1226" s="170">
        <f>H1226*I1226</f>
        <v>0</v>
      </c>
      <c r="K1226" s="171"/>
      <c r="L1226" s="172"/>
      <c r="M1226" s="171"/>
      <c r="N1226" s="172">
        <f>H1226*M1226</f>
        <v>0</v>
      </c>
      <c r="O1226" s="170" t="s">
        <v>3818</v>
      </c>
    </row>
    <row r="1227" spans="1:16" s="146" customFormat="1" ht="12.75" customHeight="1" outlineLevel="2">
      <c r="A1227" s="113"/>
      <c r="B1227" s="114"/>
      <c r="C1227" s="114"/>
      <c r="D1227" s="115"/>
      <c r="E1227" s="114"/>
      <c r="F1227" s="116"/>
      <c r="G1227" s="144"/>
      <c r="H1227" s="145"/>
      <c r="I1227" s="144"/>
      <c r="J1227" s="179"/>
      <c r="K1227" s="180"/>
      <c r="L1227" s="181"/>
      <c r="M1227" s="181"/>
      <c r="N1227" s="181"/>
      <c r="O1227" s="182" t="s">
        <v>2</v>
      </c>
      <c r="P1227" s="183"/>
    </row>
    <row r="1228" spans="1:16" s="137" customFormat="1" ht="16.5" customHeight="1" outlineLevel="1">
      <c r="A1228" s="100"/>
      <c r="B1228" s="101"/>
      <c r="C1228" s="102"/>
      <c r="D1228" s="102" t="s">
        <v>687</v>
      </c>
      <c r="E1228" s="101"/>
      <c r="F1228" s="103"/>
      <c r="G1228" s="135"/>
      <c r="H1228" s="136"/>
      <c r="I1228" s="135"/>
      <c r="J1228" s="165">
        <f>SUBTOTAL(9,J1229:J1283)</f>
        <v>0</v>
      </c>
      <c r="K1228" s="166"/>
      <c r="L1228" s="167"/>
      <c r="M1228" s="168"/>
      <c r="N1228" s="167">
        <f>SUBTOTAL(9,N1229:N1283)</f>
        <v>0</v>
      </c>
      <c r="O1228" s="163" t="s">
        <v>2</v>
      </c>
      <c r="P1228" s="169"/>
    </row>
    <row r="1229" spans="1:16" ht="22.5" outlineLevel="2">
      <c r="A1229" s="104">
        <v>495</v>
      </c>
      <c r="B1229" s="105" t="s">
        <v>8</v>
      </c>
      <c r="C1229" s="106" t="s">
        <v>217</v>
      </c>
      <c r="D1229" s="107" t="s">
        <v>1259</v>
      </c>
      <c r="E1229" s="105" t="s">
        <v>10</v>
      </c>
      <c r="F1229" s="108">
        <v>2.8365</v>
      </c>
      <c r="G1229" s="138">
        <v>0</v>
      </c>
      <c r="H1229" s="139">
        <f>F1229*(1+G1229/100)</f>
        <v>2.8365</v>
      </c>
      <c r="I1229" s="138"/>
      <c r="J1229" s="170">
        <f>H1229*I1229</f>
        <v>0</v>
      </c>
      <c r="K1229" s="171">
        <v>2.2000000000000001E-4</v>
      </c>
      <c r="L1229" s="172"/>
      <c r="M1229" s="171"/>
      <c r="N1229" s="172">
        <f>H1229*M1229</f>
        <v>0</v>
      </c>
      <c r="O1229" s="170" t="s">
        <v>3818</v>
      </c>
    </row>
    <row r="1230" spans="1:16" s="143" customFormat="1" outlineLevel="3">
      <c r="A1230" s="109"/>
      <c r="B1230" s="110"/>
      <c r="C1230" s="110"/>
      <c r="D1230" s="111" t="s">
        <v>533</v>
      </c>
      <c r="E1230" s="110"/>
      <c r="F1230" s="112">
        <v>2.8365</v>
      </c>
      <c r="G1230" s="141"/>
      <c r="H1230" s="142"/>
      <c r="I1230" s="141"/>
      <c r="J1230" s="174"/>
      <c r="K1230" s="175"/>
      <c r="L1230" s="176"/>
      <c r="M1230" s="176"/>
      <c r="N1230" s="176"/>
      <c r="O1230" s="178" t="s">
        <v>2</v>
      </c>
      <c r="P1230" s="177"/>
    </row>
    <row r="1231" spans="1:16" ht="22.5" outlineLevel="2">
      <c r="A1231" s="104">
        <v>496</v>
      </c>
      <c r="B1231" s="105" t="s">
        <v>1</v>
      </c>
      <c r="C1231" s="106" t="s">
        <v>357</v>
      </c>
      <c r="D1231" s="107" t="s">
        <v>1333</v>
      </c>
      <c r="E1231" s="105" t="s">
        <v>18</v>
      </c>
      <c r="F1231" s="108">
        <v>1</v>
      </c>
      <c r="G1231" s="138">
        <v>0</v>
      </c>
      <c r="H1231" s="139">
        <f>F1231*(1+G1231/100)</f>
        <v>1</v>
      </c>
      <c r="I1231" s="138"/>
      <c r="J1231" s="170">
        <f>H1231*I1231</f>
        <v>0</v>
      </c>
      <c r="K1231" s="171"/>
      <c r="L1231" s="172"/>
      <c r="M1231" s="171"/>
      <c r="N1231" s="172">
        <f>H1231*M1231</f>
        <v>0</v>
      </c>
      <c r="O1231" s="184" t="s">
        <v>1651</v>
      </c>
    </row>
    <row r="1232" spans="1:16" s="143" customFormat="1" outlineLevel="3">
      <c r="A1232" s="109"/>
      <c r="B1232" s="110"/>
      <c r="C1232" s="110"/>
      <c r="D1232" s="111" t="s">
        <v>477</v>
      </c>
      <c r="E1232" s="110"/>
      <c r="F1232" s="112">
        <v>1</v>
      </c>
      <c r="G1232" s="141"/>
      <c r="H1232" s="142"/>
      <c r="I1232" s="141"/>
      <c r="J1232" s="174"/>
      <c r="K1232" s="175"/>
      <c r="L1232" s="176"/>
      <c r="M1232" s="176"/>
      <c r="N1232" s="176"/>
      <c r="O1232" s="178" t="s">
        <v>2</v>
      </c>
      <c r="P1232" s="177"/>
    </row>
    <row r="1233" spans="1:16" ht="22.5" outlineLevel="2">
      <c r="A1233" s="104">
        <v>497</v>
      </c>
      <c r="B1233" s="105" t="s">
        <v>8</v>
      </c>
      <c r="C1233" s="106" t="s">
        <v>218</v>
      </c>
      <c r="D1233" s="107" t="s">
        <v>1283</v>
      </c>
      <c r="E1233" s="105" t="s">
        <v>10</v>
      </c>
      <c r="F1233" s="108">
        <v>7.35</v>
      </c>
      <c r="G1233" s="138">
        <v>0</v>
      </c>
      <c r="H1233" s="139">
        <f>F1233*(1+G1233/100)</f>
        <v>7.35</v>
      </c>
      <c r="I1233" s="138"/>
      <c r="J1233" s="170">
        <f>H1233*I1233</f>
        <v>0</v>
      </c>
      <c r="K1233" s="171">
        <v>2.7E-4</v>
      </c>
      <c r="L1233" s="172"/>
      <c r="M1233" s="171"/>
      <c r="N1233" s="172">
        <f>H1233*M1233</f>
        <v>0</v>
      </c>
      <c r="O1233" s="170" t="s">
        <v>3818</v>
      </c>
    </row>
    <row r="1234" spans="1:16" s="143" customFormat="1" outlineLevel="3">
      <c r="A1234" s="109"/>
      <c r="B1234" s="110"/>
      <c r="C1234" s="110"/>
      <c r="D1234" s="111" t="s">
        <v>609</v>
      </c>
      <c r="E1234" s="110"/>
      <c r="F1234" s="112">
        <v>7.35</v>
      </c>
      <c r="G1234" s="141"/>
      <c r="H1234" s="142"/>
      <c r="I1234" s="141"/>
      <c r="J1234" s="174"/>
      <c r="K1234" s="175"/>
      <c r="L1234" s="176"/>
      <c r="M1234" s="176"/>
      <c r="N1234" s="176"/>
      <c r="O1234" s="178" t="s">
        <v>2</v>
      </c>
      <c r="P1234" s="177"/>
    </row>
    <row r="1235" spans="1:16" ht="22.5" outlineLevel="2">
      <c r="A1235" s="104">
        <v>498</v>
      </c>
      <c r="B1235" s="105" t="s">
        <v>1</v>
      </c>
      <c r="C1235" s="106" t="s">
        <v>355</v>
      </c>
      <c r="D1235" s="107" t="s">
        <v>1358</v>
      </c>
      <c r="E1235" s="105" t="s">
        <v>18</v>
      </c>
      <c r="F1235" s="108">
        <v>2</v>
      </c>
      <c r="G1235" s="138">
        <v>0</v>
      </c>
      <c r="H1235" s="139">
        <f>F1235*(1+G1235/100)</f>
        <v>2</v>
      </c>
      <c r="I1235" s="138"/>
      <c r="J1235" s="170">
        <f>H1235*I1235</f>
        <v>0</v>
      </c>
      <c r="K1235" s="171"/>
      <c r="L1235" s="172"/>
      <c r="M1235" s="171"/>
      <c r="N1235" s="172">
        <f>H1235*M1235</f>
        <v>0</v>
      </c>
      <c r="O1235" s="184" t="s">
        <v>1651</v>
      </c>
    </row>
    <row r="1236" spans="1:16" s="143" customFormat="1" outlineLevel="3">
      <c r="A1236" s="109"/>
      <c r="B1236" s="110"/>
      <c r="C1236" s="110"/>
      <c r="D1236" s="111" t="s">
        <v>483</v>
      </c>
      <c r="E1236" s="110"/>
      <c r="F1236" s="112">
        <v>2</v>
      </c>
      <c r="G1236" s="141"/>
      <c r="H1236" s="142"/>
      <c r="I1236" s="141"/>
      <c r="J1236" s="174"/>
      <c r="K1236" s="175"/>
      <c r="L1236" s="176"/>
      <c r="M1236" s="176"/>
      <c r="N1236" s="176"/>
      <c r="O1236" s="184" t="s">
        <v>1651</v>
      </c>
      <c r="P1236" s="177"/>
    </row>
    <row r="1237" spans="1:16" ht="22.5" outlineLevel="2">
      <c r="A1237" s="104">
        <v>499</v>
      </c>
      <c r="B1237" s="105" t="s">
        <v>1</v>
      </c>
      <c r="C1237" s="106" t="s">
        <v>356</v>
      </c>
      <c r="D1237" s="107" t="s">
        <v>1354</v>
      </c>
      <c r="E1237" s="105" t="s">
        <v>18</v>
      </c>
      <c r="F1237" s="108">
        <v>1</v>
      </c>
      <c r="G1237" s="138">
        <v>0</v>
      </c>
      <c r="H1237" s="139">
        <f>F1237*(1+G1237/100)</f>
        <v>1</v>
      </c>
      <c r="I1237" s="138"/>
      <c r="J1237" s="170">
        <f>H1237*I1237</f>
        <v>0</v>
      </c>
      <c r="K1237" s="171"/>
      <c r="L1237" s="172"/>
      <c r="M1237" s="171"/>
      <c r="N1237" s="172">
        <f>H1237*M1237</f>
        <v>0</v>
      </c>
      <c r="O1237" s="184" t="s">
        <v>1651</v>
      </c>
    </row>
    <row r="1238" spans="1:16" s="143" customFormat="1" outlineLevel="3">
      <c r="A1238" s="109"/>
      <c r="B1238" s="110"/>
      <c r="C1238" s="110"/>
      <c r="D1238" s="111" t="s">
        <v>484</v>
      </c>
      <c r="E1238" s="110"/>
      <c r="F1238" s="112">
        <v>1</v>
      </c>
      <c r="G1238" s="141"/>
      <c r="H1238" s="142"/>
      <c r="I1238" s="141"/>
      <c r="J1238" s="174"/>
      <c r="K1238" s="175"/>
      <c r="L1238" s="176"/>
      <c r="M1238" s="176"/>
      <c r="N1238" s="176"/>
      <c r="O1238" s="178" t="s">
        <v>2</v>
      </c>
      <c r="P1238" s="177"/>
    </row>
    <row r="1239" spans="1:16" ht="22.5" outlineLevel="2">
      <c r="A1239" s="104">
        <v>500</v>
      </c>
      <c r="B1239" s="105" t="s">
        <v>8</v>
      </c>
      <c r="C1239" s="106" t="s">
        <v>223</v>
      </c>
      <c r="D1239" s="107" t="s">
        <v>1240</v>
      </c>
      <c r="E1239" s="105" t="s">
        <v>18</v>
      </c>
      <c r="F1239" s="108">
        <v>2</v>
      </c>
      <c r="G1239" s="138">
        <v>0</v>
      </c>
      <c r="H1239" s="139">
        <f>F1239*(1+G1239/100)</f>
        <v>2</v>
      </c>
      <c r="I1239" s="138"/>
      <c r="J1239" s="170">
        <f>H1239*I1239</f>
        <v>0</v>
      </c>
      <c r="K1239" s="171">
        <v>2.7E-4</v>
      </c>
      <c r="L1239" s="172"/>
      <c r="M1239" s="171"/>
      <c r="N1239" s="172">
        <f>H1239*M1239</f>
        <v>0</v>
      </c>
      <c r="O1239" s="170" t="s">
        <v>3818</v>
      </c>
    </row>
    <row r="1240" spans="1:16" s="143" customFormat="1" outlineLevel="3">
      <c r="A1240" s="109"/>
      <c r="B1240" s="110"/>
      <c r="C1240" s="110"/>
      <c r="D1240" s="111" t="s">
        <v>521</v>
      </c>
      <c r="E1240" s="110"/>
      <c r="F1240" s="112">
        <v>2</v>
      </c>
      <c r="G1240" s="141"/>
      <c r="H1240" s="142"/>
      <c r="I1240" s="141"/>
      <c r="J1240" s="174"/>
      <c r="K1240" s="175"/>
      <c r="L1240" s="176"/>
      <c r="M1240" s="176"/>
      <c r="N1240" s="176"/>
      <c r="O1240" s="178" t="s">
        <v>2</v>
      </c>
      <c r="P1240" s="177"/>
    </row>
    <row r="1241" spans="1:16" ht="22.5" outlineLevel="2">
      <c r="A1241" s="104">
        <v>501</v>
      </c>
      <c r="B1241" s="105" t="s">
        <v>1</v>
      </c>
      <c r="C1241" s="106" t="s">
        <v>354</v>
      </c>
      <c r="D1241" s="107" t="s">
        <v>1346</v>
      </c>
      <c r="E1241" s="105" t="s">
        <v>18</v>
      </c>
      <c r="F1241" s="108">
        <v>1</v>
      </c>
      <c r="G1241" s="138">
        <v>0</v>
      </c>
      <c r="H1241" s="139">
        <f>F1241*(1+G1241/100)</f>
        <v>1</v>
      </c>
      <c r="I1241" s="138"/>
      <c r="J1241" s="170">
        <f>H1241*I1241</f>
        <v>0</v>
      </c>
      <c r="K1241" s="171"/>
      <c r="L1241" s="172"/>
      <c r="M1241" s="171"/>
      <c r="N1241" s="172">
        <f>H1241*M1241</f>
        <v>0</v>
      </c>
      <c r="O1241" s="184" t="s">
        <v>1651</v>
      </c>
    </row>
    <row r="1242" spans="1:16" s="143" customFormat="1" outlineLevel="3">
      <c r="A1242" s="109"/>
      <c r="B1242" s="110"/>
      <c r="C1242" s="110"/>
      <c r="D1242" s="111" t="s">
        <v>476</v>
      </c>
      <c r="E1242" s="110"/>
      <c r="F1242" s="112">
        <v>1</v>
      </c>
      <c r="G1242" s="141"/>
      <c r="H1242" s="142"/>
      <c r="I1242" s="141"/>
      <c r="J1242" s="174"/>
      <c r="K1242" s="175"/>
      <c r="L1242" s="176"/>
      <c r="M1242" s="176"/>
      <c r="N1242" s="176"/>
      <c r="O1242" s="184" t="s">
        <v>1651</v>
      </c>
      <c r="P1242" s="177"/>
    </row>
    <row r="1243" spans="1:16" ht="33.75" outlineLevel="2">
      <c r="A1243" s="104">
        <v>502</v>
      </c>
      <c r="B1243" s="105" t="s">
        <v>1</v>
      </c>
      <c r="C1243" s="106" t="s">
        <v>358</v>
      </c>
      <c r="D1243" s="107" t="s">
        <v>1418</v>
      </c>
      <c r="E1243" s="105" t="s">
        <v>18</v>
      </c>
      <c r="F1243" s="108">
        <v>1</v>
      </c>
      <c r="G1243" s="138">
        <v>0</v>
      </c>
      <c r="H1243" s="139">
        <f>F1243*(1+G1243/100)</f>
        <v>1</v>
      </c>
      <c r="I1243" s="138"/>
      <c r="J1243" s="170">
        <f>H1243*I1243</f>
        <v>0</v>
      </c>
      <c r="K1243" s="171"/>
      <c r="L1243" s="172"/>
      <c r="M1243" s="171"/>
      <c r="N1243" s="172">
        <f>H1243*M1243</f>
        <v>0</v>
      </c>
      <c r="O1243" s="184" t="s">
        <v>1651</v>
      </c>
    </row>
    <row r="1244" spans="1:16" s="143" customFormat="1" outlineLevel="3">
      <c r="A1244" s="109"/>
      <c r="B1244" s="110"/>
      <c r="C1244" s="110"/>
      <c r="D1244" s="111" t="s">
        <v>478</v>
      </c>
      <c r="E1244" s="110"/>
      <c r="F1244" s="112">
        <v>1</v>
      </c>
      <c r="G1244" s="141"/>
      <c r="H1244" s="142"/>
      <c r="I1244" s="141"/>
      <c r="J1244" s="174"/>
      <c r="K1244" s="175"/>
      <c r="L1244" s="176"/>
      <c r="M1244" s="176"/>
      <c r="N1244" s="176"/>
      <c r="O1244" s="178" t="s">
        <v>2</v>
      </c>
      <c r="P1244" s="177"/>
    </row>
    <row r="1245" spans="1:16" ht="22.5" outlineLevel="2">
      <c r="A1245" s="104">
        <v>503</v>
      </c>
      <c r="B1245" s="105" t="s">
        <v>8</v>
      </c>
      <c r="C1245" s="106" t="s">
        <v>224</v>
      </c>
      <c r="D1245" s="107" t="s">
        <v>1234</v>
      </c>
      <c r="E1245" s="105" t="s">
        <v>18</v>
      </c>
      <c r="F1245" s="108">
        <v>8</v>
      </c>
      <c r="G1245" s="138">
        <v>0</v>
      </c>
      <c r="H1245" s="139">
        <f>F1245*(1+G1245/100)</f>
        <v>8</v>
      </c>
      <c r="I1245" s="138"/>
      <c r="J1245" s="170">
        <f>H1245*I1245</f>
        <v>0</v>
      </c>
      <c r="K1245" s="171">
        <v>2.7E-4</v>
      </c>
      <c r="L1245" s="172"/>
      <c r="M1245" s="171"/>
      <c r="N1245" s="172">
        <f>H1245*M1245</f>
        <v>0</v>
      </c>
      <c r="O1245" s="170" t="s">
        <v>3818</v>
      </c>
    </row>
    <row r="1246" spans="1:16" s="143" customFormat="1" outlineLevel="3">
      <c r="A1246" s="109"/>
      <c r="B1246" s="110"/>
      <c r="C1246" s="110"/>
      <c r="D1246" s="111" t="s">
        <v>529</v>
      </c>
      <c r="E1246" s="110"/>
      <c r="F1246" s="112">
        <v>8</v>
      </c>
      <c r="G1246" s="141"/>
      <c r="H1246" s="142"/>
      <c r="I1246" s="141"/>
      <c r="J1246" s="174"/>
      <c r="K1246" s="175"/>
      <c r="L1246" s="176"/>
      <c r="M1246" s="176"/>
      <c r="N1246" s="176"/>
      <c r="O1246" s="178" t="s">
        <v>2</v>
      </c>
      <c r="P1246" s="177"/>
    </row>
    <row r="1247" spans="1:16" ht="22.5" outlineLevel="2">
      <c r="A1247" s="104">
        <v>504</v>
      </c>
      <c r="B1247" s="105" t="s">
        <v>1</v>
      </c>
      <c r="C1247" s="106" t="s">
        <v>352</v>
      </c>
      <c r="D1247" s="107" t="s">
        <v>1392</v>
      </c>
      <c r="E1247" s="105" t="s">
        <v>18</v>
      </c>
      <c r="F1247" s="108">
        <v>4</v>
      </c>
      <c r="G1247" s="138">
        <v>0</v>
      </c>
      <c r="H1247" s="139">
        <f>F1247*(1+G1247/100)</f>
        <v>4</v>
      </c>
      <c r="I1247" s="138"/>
      <c r="J1247" s="170">
        <f>H1247*I1247</f>
        <v>0</v>
      </c>
      <c r="K1247" s="171"/>
      <c r="L1247" s="172"/>
      <c r="M1247" s="171"/>
      <c r="N1247" s="172">
        <f>H1247*M1247</f>
        <v>0</v>
      </c>
      <c r="O1247" s="184" t="s">
        <v>1651</v>
      </c>
    </row>
    <row r="1248" spans="1:16" s="143" customFormat="1" outlineLevel="3">
      <c r="A1248" s="109"/>
      <c r="B1248" s="110"/>
      <c r="C1248" s="110"/>
      <c r="D1248" s="111" t="s">
        <v>481</v>
      </c>
      <c r="E1248" s="110"/>
      <c r="F1248" s="112">
        <v>4</v>
      </c>
      <c r="G1248" s="141"/>
      <c r="H1248" s="142"/>
      <c r="I1248" s="141"/>
      <c r="J1248" s="174"/>
      <c r="K1248" s="175"/>
      <c r="L1248" s="176"/>
      <c r="M1248" s="176"/>
      <c r="N1248" s="176"/>
      <c r="O1248" s="178" t="s">
        <v>2</v>
      </c>
      <c r="P1248" s="177"/>
    </row>
    <row r="1249" spans="1:16" outlineLevel="2">
      <c r="A1249" s="104">
        <v>505</v>
      </c>
      <c r="B1249" s="105" t="s">
        <v>8</v>
      </c>
      <c r="C1249" s="106" t="s">
        <v>222</v>
      </c>
      <c r="D1249" s="107" t="s">
        <v>1093</v>
      </c>
      <c r="E1249" s="105" t="s">
        <v>3</v>
      </c>
      <c r="F1249" s="108">
        <v>0</v>
      </c>
      <c r="G1249" s="138">
        <v>0</v>
      </c>
      <c r="H1249" s="139">
        <f>F1249*(1+G1249/100)</f>
        <v>0</v>
      </c>
      <c r="I1249" s="138"/>
      <c r="J1249" s="170">
        <f>H1249*I1249</f>
        <v>0</v>
      </c>
      <c r="K1249" s="171">
        <v>1.4999999999999999E-4</v>
      </c>
      <c r="L1249" s="172"/>
      <c r="M1249" s="171"/>
      <c r="N1249" s="172">
        <f>H1249*M1249</f>
        <v>0</v>
      </c>
      <c r="O1249" s="170" t="s">
        <v>3818</v>
      </c>
    </row>
    <row r="1250" spans="1:16" ht="22.5" outlineLevel="2">
      <c r="A1250" s="104">
        <v>506</v>
      </c>
      <c r="B1250" s="105" t="s">
        <v>1</v>
      </c>
      <c r="C1250" s="106" t="s">
        <v>353</v>
      </c>
      <c r="D1250" s="107" t="s">
        <v>1393</v>
      </c>
      <c r="E1250" s="105" t="s">
        <v>18</v>
      </c>
      <c r="F1250" s="108">
        <v>4</v>
      </c>
      <c r="G1250" s="138">
        <v>0</v>
      </c>
      <c r="H1250" s="139">
        <f>F1250*(1+G1250/100)</f>
        <v>4</v>
      </c>
      <c r="I1250" s="138"/>
      <c r="J1250" s="170">
        <f>H1250*I1250</f>
        <v>0</v>
      </c>
      <c r="K1250" s="171"/>
      <c r="L1250" s="172"/>
      <c r="M1250" s="171"/>
      <c r="N1250" s="172">
        <f>H1250*M1250</f>
        <v>0</v>
      </c>
      <c r="O1250" s="184" t="s">
        <v>1651</v>
      </c>
    </row>
    <row r="1251" spans="1:16" s="143" customFormat="1" outlineLevel="3">
      <c r="A1251" s="109"/>
      <c r="B1251" s="110"/>
      <c r="C1251" s="110"/>
      <c r="D1251" s="111" t="s">
        <v>482</v>
      </c>
      <c r="E1251" s="110"/>
      <c r="F1251" s="112">
        <v>4</v>
      </c>
      <c r="G1251" s="141"/>
      <c r="H1251" s="142"/>
      <c r="I1251" s="141"/>
      <c r="J1251" s="174"/>
      <c r="K1251" s="175"/>
      <c r="L1251" s="176"/>
      <c r="M1251" s="176"/>
      <c r="N1251" s="176"/>
      <c r="O1251" s="178" t="s">
        <v>2</v>
      </c>
      <c r="P1251" s="177"/>
    </row>
    <row r="1252" spans="1:16" ht="22.5" outlineLevel="2">
      <c r="A1252" s="104">
        <v>507</v>
      </c>
      <c r="B1252" s="105" t="s">
        <v>8</v>
      </c>
      <c r="C1252" s="106" t="s">
        <v>225</v>
      </c>
      <c r="D1252" s="107" t="s">
        <v>1185</v>
      </c>
      <c r="E1252" s="105" t="s">
        <v>18</v>
      </c>
      <c r="F1252" s="108">
        <v>9</v>
      </c>
      <c r="G1252" s="138">
        <v>0</v>
      </c>
      <c r="H1252" s="139">
        <f>F1252*(1+G1252/100)</f>
        <v>9</v>
      </c>
      <c r="I1252" s="138"/>
      <c r="J1252" s="170">
        <f>H1252*I1252</f>
        <v>0</v>
      </c>
      <c r="K1252" s="171"/>
      <c r="L1252" s="172"/>
      <c r="M1252" s="171"/>
      <c r="N1252" s="172">
        <f>H1252*M1252</f>
        <v>0</v>
      </c>
      <c r="O1252" s="170" t="s">
        <v>3818</v>
      </c>
    </row>
    <row r="1253" spans="1:16" s="143" customFormat="1" outlineLevel="3">
      <c r="A1253" s="109"/>
      <c r="B1253" s="110"/>
      <c r="C1253" s="110"/>
      <c r="D1253" s="111" t="s">
        <v>480</v>
      </c>
      <c r="E1253" s="110"/>
      <c r="F1253" s="112">
        <v>9</v>
      </c>
      <c r="G1253" s="141"/>
      <c r="H1253" s="142"/>
      <c r="I1253" s="141"/>
      <c r="J1253" s="174"/>
      <c r="K1253" s="175"/>
      <c r="L1253" s="176"/>
      <c r="M1253" s="176"/>
      <c r="N1253" s="176"/>
      <c r="O1253" s="178" t="s">
        <v>2</v>
      </c>
      <c r="P1253" s="177"/>
    </row>
    <row r="1254" spans="1:16" ht="22.5" outlineLevel="2">
      <c r="A1254" s="104">
        <v>508</v>
      </c>
      <c r="B1254" s="105" t="s">
        <v>1</v>
      </c>
      <c r="C1254" s="106" t="s">
        <v>126</v>
      </c>
      <c r="D1254" s="107" t="s">
        <v>1382</v>
      </c>
      <c r="E1254" s="105" t="s">
        <v>18</v>
      </c>
      <c r="F1254" s="108">
        <v>7</v>
      </c>
      <c r="G1254" s="138"/>
      <c r="H1254" s="139">
        <f>F1254*(1+G1254/100)</f>
        <v>7</v>
      </c>
      <c r="I1254" s="138"/>
      <c r="J1254" s="170">
        <f>H1254*I1254</f>
        <v>0</v>
      </c>
      <c r="K1254" s="171">
        <v>1.6E-2</v>
      </c>
      <c r="L1254" s="172"/>
      <c r="M1254" s="171"/>
      <c r="N1254" s="172">
        <f>H1254*M1254</f>
        <v>0</v>
      </c>
      <c r="O1254" s="184" t="s">
        <v>1651</v>
      </c>
    </row>
    <row r="1255" spans="1:16" s="143" customFormat="1" outlineLevel="3">
      <c r="A1255" s="109"/>
      <c r="B1255" s="110"/>
      <c r="C1255" s="110"/>
      <c r="D1255" s="111" t="s">
        <v>345</v>
      </c>
      <c r="E1255" s="110"/>
      <c r="F1255" s="112">
        <v>7</v>
      </c>
      <c r="G1255" s="141"/>
      <c r="H1255" s="142"/>
      <c r="I1255" s="141"/>
      <c r="J1255" s="174"/>
      <c r="K1255" s="175"/>
      <c r="L1255" s="176"/>
      <c r="M1255" s="176"/>
      <c r="N1255" s="176"/>
      <c r="O1255" s="184" t="s">
        <v>1651</v>
      </c>
      <c r="P1255" s="177"/>
    </row>
    <row r="1256" spans="1:16" ht="22.5" outlineLevel="2">
      <c r="A1256" s="104">
        <v>509</v>
      </c>
      <c r="B1256" s="105" t="s">
        <v>1</v>
      </c>
      <c r="C1256" s="106" t="s">
        <v>388</v>
      </c>
      <c r="D1256" s="107" t="s">
        <v>1381</v>
      </c>
      <c r="E1256" s="105" t="s">
        <v>18</v>
      </c>
      <c r="F1256" s="108">
        <v>2</v>
      </c>
      <c r="G1256" s="138"/>
      <c r="H1256" s="139">
        <f>F1256*(1+G1256/100)</f>
        <v>2</v>
      </c>
      <c r="I1256" s="138"/>
      <c r="J1256" s="170">
        <f>H1256*I1256</f>
        <v>0</v>
      </c>
      <c r="K1256" s="171">
        <v>1.4E-2</v>
      </c>
      <c r="L1256" s="172"/>
      <c r="M1256" s="171"/>
      <c r="N1256" s="172">
        <f>H1256*M1256</f>
        <v>0</v>
      </c>
      <c r="O1256" s="184" t="s">
        <v>1651</v>
      </c>
    </row>
    <row r="1257" spans="1:16" s="143" customFormat="1" outlineLevel="3">
      <c r="A1257" s="109"/>
      <c r="B1257" s="110"/>
      <c r="C1257" s="110"/>
      <c r="D1257" s="111" t="s">
        <v>346</v>
      </c>
      <c r="E1257" s="110"/>
      <c r="F1257" s="112">
        <v>2</v>
      </c>
      <c r="G1257" s="141"/>
      <c r="H1257" s="142"/>
      <c r="I1257" s="141"/>
      <c r="J1257" s="174"/>
      <c r="K1257" s="175"/>
      <c r="L1257" s="176"/>
      <c r="M1257" s="176"/>
      <c r="N1257" s="176"/>
      <c r="O1257" s="178" t="s">
        <v>2</v>
      </c>
      <c r="P1257" s="177"/>
    </row>
    <row r="1258" spans="1:16" ht="22.5" outlineLevel="2">
      <c r="A1258" s="104">
        <v>510</v>
      </c>
      <c r="B1258" s="105" t="s">
        <v>8</v>
      </c>
      <c r="C1258" s="106" t="s">
        <v>228</v>
      </c>
      <c r="D1258" s="107" t="s">
        <v>1271</v>
      </c>
      <c r="E1258" s="105" t="s">
        <v>18</v>
      </c>
      <c r="F1258" s="108">
        <v>1</v>
      </c>
      <c r="G1258" s="138">
        <v>0</v>
      </c>
      <c r="H1258" s="139">
        <f>F1258*(1+G1258/100)</f>
        <v>1</v>
      </c>
      <c r="I1258" s="138"/>
      <c r="J1258" s="170">
        <f>H1258*I1258</f>
        <v>0</v>
      </c>
      <c r="K1258" s="171"/>
      <c r="L1258" s="172"/>
      <c r="M1258" s="171"/>
      <c r="N1258" s="172">
        <f>H1258*M1258</f>
        <v>0</v>
      </c>
      <c r="O1258" s="170" t="s">
        <v>3818</v>
      </c>
    </row>
    <row r="1259" spans="1:16" s="143" customFormat="1" outlineLevel="3">
      <c r="A1259" s="109"/>
      <c r="B1259" s="110"/>
      <c r="C1259" s="110"/>
      <c r="D1259" s="111" t="s">
        <v>351</v>
      </c>
      <c r="E1259" s="110"/>
      <c r="F1259" s="112">
        <v>1</v>
      </c>
      <c r="G1259" s="141"/>
      <c r="H1259" s="142"/>
      <c r="I1259" s="141"/>
      <c r="J1259" s="174"/>
      <c r="K1259" s="175"/>
      <c r="L1259" s="176"/>
      <c r="M1259" s="176"/>
      <c r="N1259" s="176"/>
      <c r="O1259" s="178" t="s">
        <v>2</v>
      </c>
      <c r="P1259" s="177"/>
    </row>
    <row r="1260" spans="1:16" ht="22.5" outlineLevel="2">
      <c r="A1260" s="104">
        <v>511</v>
      </c>
      <c r="B1260" s="105" t="s">
        <v>1</v>
      </c>
      <c r="C1260" s="106" t="s">
        <v>127</v>
      </c>
      <c r="D1260" s="107" t="s">
        <v>1363</v>
      </c>
      <c r="E1260" s="105" t="s">
        <v>18</v>
      </c>
      <c r="F1260" s="108">
        <v>1</v>
      </c>
      <c r="G1260" s="138">
        <v>0</v>
      </c>
      <c r="H1260" s="139">
        <f>F1260*(1+G1260/100)</f>
        <v>1</v>
      </c>
      <c r="I1260" s="138"/>
      <c r="J1260" s="170">
        <f>H1260*I1260</f>
        <v>0</v>
      </c>
      <c r="K1260" s="171">
        <v>0.06</v>
      </c>
      <c r="L1260" s="172"/>
      <c r="M1260" s="171"/>
      <c r="N1260" s="172">
        <f>H1260*M1260</f>
        <v>0</v>
      </c>
      <c r="O1260" s="184" t="s">
        <v>1651</v>
      </c>
    </row>
    <row r="1261" spans="1:16" s="143" customFormat="1" outlineLevel="3">
      <c r="A1261" s="109"/>
      <c r="B1261" s="110"/>
      <c r="C1261" s="110"/>
      <c r="D1261" s="111" t="s">
        <v>351</v>
      </c>
      <c r="E1261" s="110"/>
      <c r="F1261" s="112">
        <v>1</v>
      </c>
      <c r="G1261" s="141"/>
      <c r="H1261" s="142"/>
      <c r="I1261" s="141"/>
      <c r="J1261" s="174"/>
      <c r="K1261" s="175"/>
      <c r="L1261" s="176"/>
      <c r="M1261" s="176"/>
      <c r="N1261" s="176"/>
      <c r="O1261" s="178" t="s">
        <v>2</v>
      </c>
      <c r="P1261" s="177"/>
    </row>
    <row r="1262" spans="1:16" outlineLevel="2">
      <c r="A1262" s="104">
        <v>512</v>
      </c>
      <c r="B1262" s="105" t="s">
        <v>8</v>
      </c>
      <c r="C1262" s="106" t="s">
        <v>232</v>
      </c>
      <c r="D1262" s="107" t="s">
        <v>1082</v>
      </c>
      <c r="E1262" s="105" t="s">
        <v>18</v>
      </c>
      <c r="F1262" s="108">
        <v>9</v>
      </c>
      <c r="G1262" s="138">
        <v>0</v>
      </c>
      <c r="H1262" s="139">
        <f>F1262*(1+G1262/100)</f>
        <v>9</v>
      </c>
      <c r="I1262" s="138"/>
      <c r="J1262" s="170">
        <f>H1262*I1262</f>
        <v>0</v>
      </c>
      <c r="K1262" s="171">
        <v>4.6999999999999999E-4</v>
      </c>
      <c r="L1262" s="172"/>
      <c r="M1262" s="171"/>
      <c r="N1262" s="172">
        <f>H1262*M1262</f>
        <v>0</v>
      </c>
      <c r="O1262" s="170" t="s">
        <v>3818</v>
      </c>
    </row>
    <row r="1263" spans="1:16" s="143" customFormat="1" outlineLevel="3">
      <c r="A1263" s="109"/>
      <c r="B1263" s="110"/>
      <c r="C1263" s="110"/>
      <c r="D1263" s="111" t="s">
        <v>480</v>
      </c>
      <c r="E1263" s="110"/>
      <c r="F1263" s="112">
        <v>9</v>
      </c>
      <c r="G1263" s="141"/>
      <c r="H1263" s="142"/>
      <c r="I1263" s="141"/>
      <c r="J1263" s="174"/>
      <c r="K1263" s="175"/>
      <c r="L1263" s="176"/>
      <c r="M1263" s="176"/>
      <c r="N1263" s="176"/>
      <c r="O1263" s="170" t="s">
        <v>3818</v>
      </c>
      <c r="P1263" s="177"/>
    </row>
    <row r="1264" spans="1:16" ht="22.5" outlineLevel="2">
      <c r="A1264" s="104">
        <v>513</v>
      </c>
      <c r="B1264" s="105" t="s">
        <v>1</v>
      </c>
      <c r="C1264" s="106" t="s">
        <v>54</v>
      </c>
      <c r="D1264" s="107" t="s">
        <v>1265</v>
      </c>
      <c r="E1264" s="105" t="s">
        <v>18</v>
      </c>
      <c r="F1264" s="108">
        <v>9</v>
      </c>
      <c r="G1264" s="138">
        <v>0</v>
      </c>
      <c r="H1264" s="139">
        <f>F1264*(1+G1264/100)</f>
        <v>9</v>
      </c>
      <c r="I1264" s="138"/>
      <c r="J1264" s="170">
        <f>H1264*I1264</f>
        <v>0</v>
      </c>
      <c r="K1264" s="171">
        <v>1.6E-2</v>
      </c>
      <c r="L1264" s="172"/>
      <c r="M1264" s="171"/>
      <c r="N1264" s="172">
        <f>H1264*M1264</f>
        <v>0</v>
      </c>
      <c r="O1264" s="170" t="s">
        <v>3818</v>
      </c>
    </row>
    <row r="1265" spans="1:16" s="143" customFormat="1" outlineLevel="3">
      <c r="A1265" s="109"/>
      <c r="B1265" s="110"/>
      <c r="C1265" s="110"/>
      <c r="D1265" s="111" t="s">
        <v>480</v>
      </c>
      <c r="E1265" s="110"/>
      <c r="F1265" s="112">
        <v>9</v>
      </c>
      <c r="G1265" s="141"/>
      <c r="H1265" s="142"/>
      <c r="I1265" s="141"/>
      <c r="J1265" s="174"/>
      <c r="K1265" s="175"/>
      <c r="L1265" s="176"/>
      <c r="M1265" s="176"/>
      <c r="N1265" s="176"/>
      <c r="O1265" s="170" t="s">
        <v>3818</v>
      </c>
      <c r="P1265" s="177"/>
    </row>
    <row r="1266" spans="1:16" ht="22.5" outlineLevel="2">
      <c r="A1266" s="104">
        <v>514</v>
      </c>
      <c r="B1266" s="105" t="s">
        <v>8</v>
      </c>
      <c r="C1266" s="106" t="s">
        <v>233</v>
      </c>
      <c r="D1266" s="107" t="s">
        <v>1210</v>
      </c>
      <c r="E1266" s="105" t="s">
        <v>18</v>
      </c>
      <c r="F1266" s="108">
        <v>1</v>
      </c>
      <c r="G1266" s="138">
        <v>0</v>
      </c>
      <c r="H1266" s="139">
        <f>F1266*(1+G1266/100)</f>
        <v>1</v>
      </c>
      <c r="I1266" s="138"/>
      <c r="J1266" s="170">
        <f>H1266*I1266</f>
        <v>0</v>
      </c>
      <c r="K1266" s="171">
        <v>4.0000000000000002E-4</v>
      </c>
      <c r="L1266" s="172"/>
      <c r="M1266" s="171"/>
      <c r="N1266" s="172">
        <f>H1266*M1266</f>
        <v>0</v>
      </c>
      <c r="O1266" s="170" t="s">
        <v>3818</v>
      </c>
    </row>
    <row r="1267" spans="1:16" s="143" customFormat="1" outlineLevel="3">
      <c r="A1267" s="109"/>
      <c r="B1267" s="110"/>
      <c r="C1267" s="110"/>
      <c r="D1267" s="111" t="s">
        <v>351</v>
      </c>
      <c r="E1267" s="110"/>
      <c r="F1267" s="112">
        <v>1</v>
      </c>
      <c r="G1267" s="141"/>
      <c r="H1267" s="142"/>
      <c r="I1267" s="141"/>
      <c r="J1267" s="174"/>
      <c r="K1267" s="175"/>
      <c r="L1267" s="176"/>
      <c r="M1267" s="176"/>
      <c r="N1267" s="176"/>
      <c r="O1267" s="170" t="s">
        <v>3818</v>
      </c>
      <c r="P1267" s="177"/>
    </row>
    <row r="1268" spans="1:16" ht="22.5" outlineLevel="2">
      <c r="A1268" s="104">
        <v>515</v>
      </c>
      <c r="B1268" s="105" t="s">
        <v>1</v>
      </c>
      <c r="C1268" s="106" t="s">
        <v>128</v>
      </c>
      <c r="D1268" s="107" t="s">
        <v>1323</v>
      </c>
      <c r="E1268" s="105" t="s">
        <v>18</v>
      </c>
      <c r="F1268" s="108">
        <v>1</v>
      </c>
      <c r="G1268" s="138">
        <v>0</v>
      </c>
      <c r="H1268" s="139">
        <f>F1268*(1+G1268/100)</f>
        <v>1</v>
      </c>
      <c r="I1268" s="138"/>
      <c r="J1268" s="170">
        <f>H1268*I1268</f>
        <v>0</v>
      </c>
      <c r="K1268" s="171">
        <v>1.7000000000000001E-2</v>
      </c>
      <c r="L1268" s="172"/>
      <c r="M1268" s="171"/>
      <c r="N1268" s="172">
        <f>H1268*M1268</f>
        <v>0</v>
      </c>
      <c r="O1268" s="170" t="s">
        <v>3818</v>
      </c>
    </row>
    <row r="1269" spans="1:16" s="143" customFormat="1" outlineLevel="3">
      <c r="A1269" s="109"/>
      <c r="B1269" s="110"/>
      <c r="C1269" s="110"/>
      <c r="D1269" s="111" t="s">
        <v>351</v>
      </c>
      <c r="E1269" s="110"/>
      <c r="F1269" s="112">
        <v>1</v>
      </c>
      <c r="G1269" s="141"/>
      <c r="H1269" s="142"/>
      <c r="I1269" s="141"/>
      <c r="J1269" s="174"/>
      <c r="K1269" s="175"/>
      <c r="L1269" s="176"/>
      <c r="M1269" s="176"/>
      <c r="N1269" s="176"/>
      <c r="O1269" s="170" t="s">
        <v>3818</v>
      </c>
      <c r="P1269" s="177"/>
    </row>
    <row r="1270" spans="1:16" ht="22.5" outlineLevel="2">
      <c r="A1270" s="104">
        <v>516</v>
      </c>
      <c r="B1270" s="105" t="s">
        <v>8</v>
      </c>
      <c r="C1270" s="106" t="s">
        <v>235</v>
      </c>
      <c r="D1270" s="107" t="s">
        <v>1174</v>
      </c>
      <c r="E1270" s="105" t="s">
        <v>18</v>
      </c>
      <c r="F1270" s="108">
        <v>3</v>
      </c>
      <c r="G1270" s="138">
        <v>0</v>
      </c>
      <c r="H1270" s="139">
        <f>F1270*(1+G1270/100)</f>
        <v>3</v>
      </c>
      <c r="I1270" s="138"/>
      <c r="J1270" s="170">
        <f>H1270*I1270</f>
        <v>0</v>
      </c>
      <c r="K1270" s="171"/>
      <c r="L1270" s="172"/>
      <c r="M1270" s="171"/>
      <c r="N1270" s="172">
        <f>H1270*M1270</f>
        <v>0</v>
      </c>
      <c r="O1270" s="170" t="s">
        <v>3818</v>
      </c>
    </row>
    <row r="1271" spans="1:16" s="143" customFormat="1" outlineLevel="3">
      <c r="A1271" s="109"/>
      <c r="B1271" s="110"/>
      <c r="C1271" s="110"/>
      <c r="D1271" s="111" t="s">
        <v>606</v>
      </c>
      <c r="E1271" s="110"/>
      <c r="F1271" s="112">
        <v>3</v>
      </c>
      <c r="G1271" s="141"/>
      <c r="H1271" s="142"/>
      <c r="I1271" s="141"/>
      <c r="J1271" s="174"/>
      <c r="K1271" s="175"/>
      <c r="L1271" s="176"/>
      <c r="M1271" s="176"/>
      <c r="N1271" s="176"/>
      <c r="O1271" s="170" t="s">
        <v>3818</v>
      </c>
      <c r="P1271" s="177"/>
    </row>
    <row r="1272" spans="1:16" ht="22.5" outlineLevel="2">
      <c r="A1272" s="104">
        <v>517</v>
      </c>
      <c r="B1272" s="105" t="s">
        <v>8</v>
      </c>
      <c r="C1272" s="106" t="s">
        <v>236</v>
      </c>
      <c r="D1272" s="107" t="s">
        <v>1175</v>
      </c>
      <c r="E1272" s="105" t="s">
        <v>18</v>
      </c>
      <c r="F1272" s="108">
        <v>1</v>
      </c>
      <c r="G1272" s="138">
        <v>0</v>
      </c>
      <c r="H1272" s="139">
        <f>F1272*(1+G1272/100)</f>
        <v>1</v>
      </c>
      <c r="I1272" s="138"/>
      <c r="J1272" s="170">
        <f>H1272*I1272</f>
        <v>0</v>
      </c>
      <c r="K1272" s="171"/>
      <c r="L1272" s="172"/>
      <c r="M1272" s="171"/>
      <c r="N1272" s="172">
        <f>H1272*M1272</f>
        <v>0</v>
      </c>
      <c r="O1272" s="170" t="s">
        <v>3818</v>
      </c>
    </row>
    <row r="1273" spans="1:16" s="143" customFormat="1" outlineLevel="3">
      <c r="A1273" s="109"/>
      <c r="B1273" s="110"/>
      <c r="C1273" s="110"/>
      <c r="D1273" s="111" t="s">
        <v>541</v>
      </c>
      <c r="E1273" s="110"/>
      <c r="F1273" s="112">
        <v>1</v>
      </c>
      <c r="G1273" s="141"/>
      <c r="H1273" s="142"/>
      <c r="I1273" s="141"/>
      <c r="J1273" s="174"/>
      <c r="K1273" s="175"/>
      <c r="L1273" s="176"/>
      <c r="M1273" s="176"/>
      <c r="N1273" s="176"/>
      <c r="O1273" s="170" t="s">
        <v>3818</v>
      </c>
      <c r="P1273" s="177"/>
    </row>
    <row r="1274" spans="1:16" outlineLevel="2">
      <c r="A1274" s="104">
        <v>518</v>
      </c>
      <c r="B1274" s="105" t="s">
        <v>1</v>
      </c>
      <c r="C1274" s="106" t="s">
        <v>52</v>
      </c>
      <c r="D1274" s="107" t="s">
        <v>877</v>
      </c>
      <c r="E1274" s="105" t="s">
        <v>3</v>
      </c>
      <c r="F1274" s="108">
        <v>6.25</v>
      </c>
      <c r="G1274" s="138">
        <v>0</v>
      </c>
      <c r="H1274" s="139">
        <f>F1274*(1+G1274/100)</f>
        <v>6.25</v>
      </c>
      <c r="I1274" s="138"/>
      <c r="J1274" s="170">
        <f>H1274*I1274</f>
        <v>0</v>
      </c>
      <c r="K1274" s="171">
        <v>4.0000000000000001E-3</v>
      </c>
      <c r="L1274" s="172"/>
      <c r="M1274" s="171"/>
      <c r="N1274" s="172">
        <f>H1274*M1274</f>
        <v>0</v>
      </c>
      <c r="O1274" s="170" t="s">
        <v>3818</v>
      </c>
    </row>
    <row r="1275" spans="1:16" s="143" customFormat="1" outlineLevel="3">
      <c r="A1275" s="109"/>
      <c r="B1275" s="110"/>
      <c r="C1275" s="110"/>
      <c r="D1275" s="111" t="s">
        <v>669</v>
      </c>
      <c r="E1275" s="110"/>
      <c r="F1275" s="112">
        <v>3.8499999999999996</v>
      </c>
      <c r="G1275" s="141"/>
      <c r="H1275" s="142"/>
      <c r="I1275" s="141"/>
      <c r="J1275" s="174"/>
      <c r="K1275" s="175"/>
      <c r="L1275" s="176"/>
      <c r="M1275" s="176"/>
      <c r="N1275" s="176"/>
      <c r="O1275" s="170" t="s">
        <v>3818</v>
      </c>
      <c r="P1275" s="177"/>
    </row>
    <row r="1276" spans="1:16" s="143" customFormat="1" outlineLevel="3">
      <c r="A1276" s="109"/>
      <c r="B1276" s="110"/>
      <c r="C1276" s="110"/>
      <c r="D1276" s="111" t="s">
        <v>561</v>
      </c>
      <c r="E1276" s="110"/>
      <c r="F1276" s="112">
        <v>2.4</v>
      </c>
      <c r="G1276" s="141"/>
      <c r="H1276" s="142"/>
      <c r="I1276" s="141"/>
      <c r="J1276" s="174"/>
      <c r="K1276" s="175"/>
      <c r="L1276" s="176"/>
      <c r="M1276" s="176"/>
      <c r="N1276" s="176"/>
      <c r="O1276" s="170" t="s">
        <v>3818</v>
      </c>
      <c r="P1276" s="177"/>
    </row>
    <row r="1277" spans="1:16" outlineLevel="2">
      <c r="A1277" s="104">
        <v>519</v>
      </c>
      <c r="B1277" s="105" t="s">
        <v>8</v>
      </c>
      <c r="C1277" s="106" t="s">
        <v>238</v>
      </c>
      <c r="D1277" s="107" t="s">
        <v>1004</v>
      </c>
      <c r="E1277" s="105" t="s">
        <v>18</v>
      </c>
      <c r="F1277" s="108">
        <v>1</v>
      </c>
      <c r="G1277" s="138">
        <v>0</v>
      </c>
      <c r="H1277" s="139">
        <f>F1277*(1+G1277/100)</f>
        <v>1</v>
      </c>
      <c r="I1277" s="138"/>
      <c r="J1277" s="170">
        <f>H1277*I1277</f>
        <v>0</v>
      </c>
      <c r="K1277" s="171"/>
      <c r="L1277" s="172"/>
      <c r="M1277" s="171"/>
      <c r="N1277" s="172">
        <f>H1277*M1277</f>
        <v>0</v>
      </c>
      <c r="O1277" s="170" t="s">
        <v>3818</v>
      </c>
    </row>
    <row r="1278" spans="1:16" s="143" customFormat="1" outlineLevel="3">
      <c r="A1278" s="109"/>
      <c r="B1278" s="110"/>
      <c r="C1278" s="110"/>
      <c r="D1278" s="111" t="s">
        <v>351</v>
      </c>
      <c r="E1278" s="110"/>
      <c r="F1278" s="112">
        <v>1</v>
      </c>
      <c r="G1278" s="141"/>
      <c r="H1278" s="142"/>
      <c r="I1278" s="141"/>
      <c r="J1278" s="174"/>
      <c r="K1278" s="175"/>
      <c r="L1278" s="176"/>
      <c r="M1278" s="176"/>
      <c r="N1278" s="176"/>
      <c r="O1278" s="170" t="s">
        <v>3818</v>
      </c>
      <c r="P1278" s="177"/>
    </row>
    <row r="1279" spans="1:16" outlineLevel="2">
      <c r="A1279" s="104">
        <v>520</v>
      </c>
      <c r="B1279" s="105" t="s">
        <v>1</v>
      </c>
      <c r="C1279" s="106" t="s">
        <v>56</v>
      </c>
      <c r="D1279" s="107" t="s">
        <v>913</v>
      </c>
      <c r="E1279" s="105" t="s">
        <v>18</v>
      </c>
      <c r="F1279" s="108">
        <v>1</v>
      </c>
      <c r="G1279" s="138">
        <v>0</v>
      </c>
      <c r="H1279" s="139">
        <f>F1279*(1+G1279/100)</f>
        <v>1</v>
      </c>
      <c r="I1279" s="138"/>
      <c r="J1279" s="170">
        <f>H1279*I1279</f>
        <v>0</v>
      </c>
      <c r="K1279" s="171">
        <v>2.8800000000000002E-3</v>
      </c>
      <c r="L1279" s="172"/>
      <c r="M1279" s="171"/>
      <c r="N1279" s="172">
        <f>H1279*M1279</f>
        <v>0</v>
      </c>
      <c r="O1279" s="170" t="s">
        <v>3818</v>
      </c>
    </row>
    <row r="1280" spans="1:16" s="143" customFormat="1" outlineLevel="3">
      <c r="A1280" s="109"/>
      <c r="B1280" s="110"/>
      <c r="C1280" s="110"/>
      <c r="D1280" s="111" t="s">
        <v>351</v>
      </c>
      <c r="E1280" s="110"/>
      <c r="F1280" s="112">
        <v>1</v>
      </c>
      <c r="G1280" s="141"/>
      <c r="H1280" s="142"/>
      <c r="I1280" s="141"/>
      <c r="J1280" s="174"/>
      <c r="K1280" s="175"/>
      <c r="L1280" s="176"/>
      <c r="M1280" s="176"/>
      <c r="N1280" s="176"/>
      <c r="O1280" s="178" t="s">
        <v>2</v>
      </c>
      <c r="P1280" s="177"/>
    </row>
    <row r="1281" spans="1:16" ht="22.5" outlineLevel="2">
      <c r="A1281" s="104">
        <v>521</v>
      </c>
      <c r="B1281" s="105" t="s">
        <v>8</v>
      </c>
      <c r="C1281" s="106" t="s">
        <v>424</v>
      </c>
      <c r="D1281" s="107" t="s">
        <v>1269</v>
      </c>
      <c r="E1281" s="105" t="s">
        <v>17</v>
      </c>
      <c r="F1281" s="108">
        <v>1</v>
      </c>
      <c r="G1281" s="138">
        <v>0</v>
      </c>
      <c r="H1281" s="139">
        <f>F1281*(1+G1281/100)</f>
        <v>1</v>
      </c>
      <c r="I1281" s="138"/>
      <c r="J1281" s="170">
        <f>H1281*I1281</f>
        <v>0</v>
      </c>
      <c r="K1281" s="171"/>
      <c r="L1281" s="172"/>
      <c r="M1281" s="171"/>
      <c r="N1281" s="172">
        <f>H1281*M1281</f>
        <v>0</v>
      </c>
      <c r="O1281" s="184" t="s">
        <v>1651</v>
      </c>
    </row>
    <row r="1282" spans="1:16" outlineLevel="2">
      <c r="A1282" s="104">
        <v>522</v>
      </c>
      <c r="B1282" s="105" t="s">
        <v>8</v>
      </c>
      <c r="C1282" s="106" t="s">
        <v>336</v>
      </c>
      <c r="D1282" s="107" t="s">
        <v>1084</v>
      </c>
      <c r="E1282" s="105" t="s">
        <v>0</v>
      </c>
      <c r="F1282" s="108">
        <v>1.08</v>
      </c>
      <c r="G1282" s="138">
        <v>0</v>
      </c>
      <c r="H1282" s="139">
        <f>F1282*(1+G1282/100)</f>
        <v>1.08</v>
      </c>
      <c r="I1282" s="138">
        <f>SUM(J1229:J1281)/100</f>
        <v>0</v>
      </c>
      <c r="J1282" s="170">
        <f>H1282*I1282</f>
        <v>0</v>
      </c>
      <c r="K1282" s="171"/>
      <c r="L1282" s="172"/>
      <c r="M1282" s="171"/>
      <c r="N1282" s="172">
        <f>H1282*M1282</f>
        <v>0</v>
      </c>
      <c r="O1282" s="170" t="s">
        <v>3818</v>
      </c>
    </row>
    <row r="1283" spans="1:16" s="146" customFormat="1" ht="12.75" customHeight="1" outlineLevel="2">
      <c r="A1283" s="113"/>
      <c r="B1283" s="114"/>
      <c r="C1283" s="114"/>
      <c r="D1283" s="115"/>
      <c r="E1283" s="114"/>
      <c r="F1283" s="116"/>
      <c r="G1283" s="144"/>
      <c r="H1283" s="145"/>
      <c r="I1283" s="144"/>
      <c r="J1283" s="179"/>
      <c r="K1283" s="180"/>
      <c r="L1283" s="181"/>
      <c r="M1283" s="181"/>
      <c r="N1283" s="181"/>
      <c r="O1283" s="182" t="s">
        <v>2</v>
      </c>
      <c r="P1283" s="183"/>
    </row>
    <row r="1284" spans="1:16" s="137" customFormat="1" ht="16.5" customHeight="1" outlineLevel="1">
      <c r="A1284" s="100"/>
      <c r="B1284" s="101"/>
      <c r="C1284" s="102"/>
      <c r="D1284" s="102" t="s">
        <v>657</v>
      </c>
      <c r="E1284" s="101"/>
      <c r="F1284" s="103"/>
      <c r="G1284" s="135"/>
      <c r="H1284" s="136"/>
      <c r="I1284" s="135"/>
      <c r="J1284" s="165">
        <f>SUBTOTAL(9,J1285:J1292)</f>
        <v>0</v>
      </c>
      <c r="K1284" s="166"/>
      <c r="L1284" s="167"/>
      <c r="M1284" s="168"/>
      <c r="N1284" s="167">
        <f>SUBTOTAL(9,N1285:N1292)</f>
        <v>0</v>
      </c>
      <c r="O1284" s="163" t="s">
        <v>2</v>
      </c>
      <c r="P1284" s="169"/>
    </row>
    <row r="1285" spans="1:16" outlineLevel="2">
      <c r="A1285" s="104">
        <v>523</v>
      </c>
      <c r="B1285" s="105" t="s">
        <v>8</v>
      </c>
      <c r="C1285" s="106" t="s">
        <v>240</v>
      </c>
      <c r="D1285" s="107" t="s">
        <v>698</v>
      </c>
      <c r="E1285" s="105" t="s">
        <v>10</v>
      </c>
      <c r="F1285" s="108">
        <v>22.5</v>
      </c>
      <c r="G1285" s="138"/>
      <c r="H1285" s="139">
        <f>F1285*(1+G1285/100)</f>
        <v>22.5</v>
      </c>
      <c r="I1285" s="138"/>
      <c r="J1285" s="170">
        <f>H1285*I1285</f>
        <v>0</v>
      </c>
      <c r="K1285" s="171">
        <v>2.9999999999999997E-4</v>
      </c>
      <c r="L1285" s="172"/>
      <c r="M1285" s="171"/>
      <c r="N1285" s="172">
        <f>H1285*M1285</f>
        <v>0</v>
      </c>
      <c r="O1285" s="170" t="s">
        <v>3818</v>
      </c>
    </row>
    <row r="1286" spans="1:16" s="143" customFormat="1" outlineLevel="3">
      <c r="A1286" s="109"/>
      <c r="B1286" s="110"/>
      <c r="C1286" s="110"/>
      <c r="D1286" s="111" t="s">
        <v>639</v>
      </c>
      <c r="E1286" s="110"/>
      <c r="F1286" s="112">
        <v>22.5</v>
      </c>
      <c r="G1286" s="141"/>
      <c r="H1286" s="142"/>
      <c r="I1286" s="141"/>
      <c r="J1286" s="174"/>
      <c r="K1286" s="175"/>
      <c r="L1286" s="176"/>
      <c r="M1286" s="176"/>
      <c r="N1286" s="176"/>
      <c r="O1286" s="170" t="s">
        <v>3818</v>
      </c>
      <c r="P1286" s="177"/>
    </row>
    <row r="1287" spans="1:16" outlineLevel="2">
      <c r="A1287" s="104">
        <v>524</v>
      </c>
      <c r="B1287" s="105" t="s">
        <v>8</v>
      </c>
      <c r="C1287" s="106" t="s">
        <v>242</v>
      </c>
      <c r="D1287" s="107" t="s">
        <v>1146</v>
      </c>
      <c r="E1287" s="105" t="s">
        <v>10</v>
      </c>
      <c r="F1287" s="108">
        <v>22.5</v>
      </c>
      <c r="G1287" s="138"/>
      <c r="H1287" s="139">
        <f>F1287*(1+G1287/100)</f>
        <v>22.5</v>
      </c>
      <c r="I1287" s="138"/>
      <c r="J1287" s="170">
        <f>H1287*I1287</f>
        <v>0</v>
      </c>
      <c r="K1287" s="171">
        <v>6.3E-3</v>
      </c>
      <c r="L1287" s="172"/>
      <c r="M1287" s="171"/>
      <c r="N1287" s="172">
        <f>H1287*M1287</f>
        <v>0</v>
      </c>
      <c r="O1287" s="170" t="s">
        <v>3818</v>
      </c>
    </row>
    <row r="1288" spans="1:16" s="143" customFormat="1" outlineLevel="3">
      <c r="A1288" s="109"/>
      <c r="B1288" s="110"/>
      <c r="C1288" s="110"/>
      <c r="D1288" s="111" t="s">
        <v>639</v>
      </c>
      <c r="E1288" s="110"/>
      <c r="F1288" s="112">
        <v>22.5</v>
      </c>
      <c r="G1288" s="141"/>
      <c r="H1288" s="142"/>
      <c r="I1288" s="141"/>
      <c r="J1288" s="174"/>
      <c r="K1288" s="175"/>
      <c r="L1288" s="176"/>
      <c r="M1288" s="176"/>
      <c r="N1288" s="176"/>
      <c r="O1288" s="178" t="s">
        <v>2</v>
      </c>
      <c r="P1288" s="177"/>
    </row>
    <row r="1289" spans="1:16" outlineLevel="2">
      <c r="A1289" s="104">
        <v>525</v>
      </c>
      <c r="B1289" s="105" t="s">
        <v>1</v>
      </c>
      <c r="C1289" s="106" t="s">
        <v>471</v>
      </c>
      <c r="D1289" s="107" t="s">
        <v>735</v>
      </c>
      <c r="E1289" s="105" t="s">
        <v>10</v>
      </c>
      <c r="F1289" s="108">
        <v>23.4</v>
      </c>
      <c r="G1289" s="138"/>
      <c r="H1289" s="139">
        <f>F1289*(1+G1289/100)</f>
        <v>23.4</v>
      </c>
      <c r="I1289" s="138"/>
      <c r="J1289" s="170">
        <f>H1289*I1289</f>
        <v>0</v>
      </c>
      <c r="K1289" s="171"/>
      <c r="L1289" s="172"/>
      <c r="M1289" s="171"/>
      <c r="N1289" s="172">
        <f>H1289*M1289</f>
        <v>0</v>
      </c>
      <c r="O1289" s="184" t="s">
        <v>1651</v>
      </c>
    </row>
    <row r="1290" spans="1:16" s="143" customFormat="1" outlineLevel="3">
      <c r="A1290" s="109"/>
      <c r="B1290" s="110"/>
      <c r="C1290" s="110"/>
      <c r="D1290" s="111" t="s">
        <v>654</v>
      </c>
      <c r="E1290" s="110"/>
      <c r="F1290" s="112">
        <v>23.4</v>
      </c>
      <c r="G1290" s="141"/>
      <c r="H1290" s="142"/>
      <c r="I1290" s="141"/>
      <c r="J1290" s="174"/>
      <c r="K1290" s="175"/>
      <c r="L1290" s="176"/>
      <c r="M1290" s="176"/>
      <c r="N1290" s="176"/>
      <c r="O1290" s="178" t="s">
        <v>2</v>
      </c>
      <c r="P1290" s="177"/>
    </row>
    <row r="1291" spans="1:16" outlineLevel="2">
      <c r="A1291" s="104">
        <v>526</v>
      </c>
      <c r="B1291" s="105" t="s">
        <v>8</v>
      </c>
      <c r="C1291" s="106" t="s">
        <v>338</v>
      </c>
      <c r="D1291" s="107" t="s">
        <v>1038</v>
      </c>
      <c r="E1291" s="105" t="s">
        <v>0</v>
      </c>
      <c r="F1291" s="108">
        <v>6.58</v>
      </c>
      <c r="G1291" s="138">
        <v>0</v>
      </c>
      <c r="H1291" s="139">
        <f>F1291*(1+G1291/100)</f>
        <v>6.58</v>
      </c>
      <c r="I1291" s="138">
        <f>SUM(J1285:J1289)/100</f>
        <v>0</v>
      </c>
      <c r="J1291" s="170">
        <f>H1291*I1291</f>
        <v>0</v>
      </c>
      <c r="K1291" s="171"/>
      <c r="L1291" s="172"/>
      <c r="M1291" s="171"/>
      <c r="N1291" s="172">
        <f>H1291*M1291</f>
        <v>0</v>
      </c>
      <c r="O1291" s="170" t="s">
        <v>3818</v>
      </c>
    </row>
    <row r="1292" spans="1:16" s="146" customFormat="1" ht="12.75" customHeight="1" outlineLevel="2">
      <c r="A1292" s="113"/>
      <c r="B1292" s="114"/>
      <c r="C1292" s="114"/>
      <c r="D1292" s="115"/>
      <c r="E1292" s="114"/>
      <c r="F1292" s="116"/>
      <c r="G1292" s="144"/>
      <c r="H1292" s="145"/>
      <c r="I1292" s="144"/>
      <c r="J1292" s="179"/>
      <c r="K1292" s="180"/>
      <c r="L1292" s="181"/>
      <c r="M1292" s="181"/>
      <c r="N1292" s="181"/>
      <c r="O1292" s="182" t="s">
        <v>2</v>
      </c>
      <c r="P1292" s="183"/>
    </row>
    <row r="1293" spans="1:16" s="137" customFormat="1" ht="16.5" customHeight="1" outlineLevel="1">
      <c r="A1293" s="100"/>
      <c r="B1293" s="101"/>
      <c r="C1293" s="102"/>
      <c r="D1293" s="102" t="s">
        <v>546</v>
      </c>
      <c r="E1293" s="101"/>
      <c r="F1293" s="103"/>
      <c r="G1293" s="135"/>
      <c r="H1293" s="136"/>
      <c r="I1293" s="135"/>
      <c r="J1293" s="165">
        <f>SUBTOTAL(9,J1294:J1308)</f>
        <v>0</v>
      </c>
      <c r="K1293" s="166"/>
      <c r="L1293" s="167"/>
      <c r="M1293" s="168"/>
      <c r="N1293" s="167">
        <f>SUBTOTAL(9,N1294:N1308)</f>
        <v>0</v>
      </c>
      <c r="O1293" s="163" t="s">
        <v>2</v>
      </c>
      <c r="P1293" s="169"/>
    </row>
    <row r="1294" spans="1:16" ht="22.5" outlineLevel="2">
      <c r="A1294" s="104">
        <v>527</v>
      </c>
      <c r="B1294" s="105" t="s">
        <v>8</v>
      </c>
      <c r="C1294" s="106" t="s">
        <v>247</v>
      </c>
      <c r="D1294" s="107" t="s">
        <v>1179</v>
      </c>
      <c r="E1294" s="105" t="s">
        <v>10</v>
      </c>
      <c r="F1294" s="108">
        <v>184.25</v>
      </c>
      <c r="G1294" s="138"/>
      <c r="H1294" s="139">
        <f>F1294*(1+G1294/100)</f>
        <v>184.25</v>
      </c>
      <c r="I1294" s="138"/>
      <c r="J1294" s="170">
        <f>H1294*I1294</f>
        <v>0</v>
      </c>
      <c r="K1294" s="171">
        <v>3.0000000000000001E-5</v>
      </c>
      <c r="L1294" s="172"/>
      <c r="M1294" s="171"/>
      <c r="N1294" s="172">
        <f>H1294*M1294</f>
        <v>0</v>
      </c>
      <c r="O1294" s="170" t="s">
        <v>3818</v>
      </c>
    </row>
    <row r="1295" spans="1:16" s="143" customFormat="1" ht="22.5" outlineLevel="3">
      <c r="A1295" s="109"/>
      <c r="B1295" s="110"/>
      <c r="C1295" s="110"/>
      <c r="D1295" s="111" t="s">
        <v>779</v>
      </c>
      <c r="E1295" s="110"/>
      <c r="F1295" s="112">
        <v>184.25</v>
      </c>
      <c r="G1295" s="141"/>
      <c r="H1295" s="142"/>
      <c r="I1295" s="141"/>
      <c r="J1295" s="174"/>
      <c r="K1295" s="175"/>
      <c r="L1295" s="176"/>
      <c r="M1295" s="176"/>
      <c r="N1295" s="176"/>
      <c r="O1295" s="170" t="s">
        <v>3818</v>
      </c>
      <c r="P1295" s="177"/>
    </row>
    <row r="1296" spans="1:16" outlineLevel="2">
      <c r="A1296" s="104">
        <v>528</v>
      </c>
      <c r="B1296" s="105" t="s">
        <v>8</v>
      </c>
      <c r="C1296" s="106" t="s">
        <v>249</v>
      </c>
      <c r="D1296" s="107" t="s">
        <v>909</v>
      </c>
      <c r="E1296" s="105" t="s">
        <v>10</v>
      </c>
      <c r="F1296" s="108">
        <v>184.25</v>
      </c>
      <c r="G1296" s="138"/>
      <c r="H1296" s="139">
        <f>F1296*(1+G1296/100)</f>
        <v>184.25</v>
      </c>
      <c r="I1296" s="138"/>
      <c r="J1296" s="170">
        <f>H1296*I1296</f>
        <v>0</v>
      </c>
      <c r="K1296" s="171">
        <v>6.9999999999999999E-4</v>
      </c>
      <c r="L1296" s="172"/>
      <c r="M1296" s="171"/>
      <c r="N1296" s="172">
        <f>H1296*M1296</f>
        <v>0</v>
      </c>
      <c r="O1296" s="170" t="s">
        <v>3818</v>
      </c>
    </row>
    <row r="1297" spans="1:16" s="143" customFormat="1" ht="22.5" outlineLevel="3">
      <c r="A1297" s="109"/>
      <c r="B1297" s="110"/>
      <c r="C1297" s="110"/>
      <c r="D1297" s="111" t="s">
        <v>779</v>
      </c>
      <c r="E1297" s="110"/>
      <c r="F1297" s="112">
        <v>184.25</v>
      </c>
      <c r="G1297" s="141"/>
      <c r="H1297" s="142"/>
      <c r="I1297" s="141"/>
      <c r="J1297" s="174"/>
      <c r="K1297" s="175"/>
      <c r="L1297" s="176"/>
      <c r="M1297" s="176"/>
      <c r="N1297" s="176"/>
      <c r="O1297" s="170" t="s">
        <v>3818</v>
      </c>
      <c r="P1297" s="177"/>
    </row>
    <row r="1298" spans="1:16" ht="22.5" outlineLevel="2">
      <c r="A1298" s="104">
        <v>529</v>
      </c>
      <c r="B1298" s="105" t="s">
        <v>1</v>
      </c>
      <c r="C1298" s="106" t="s">
        <v>45</v>
      </c>
      <c r="D1298" s="107" t="s">
        <v>1404</v>
      </c>
      <c r="E1298" s="105" t="s">
        <v>10</v>
      </c>
      <c r="F1298" s="108">
        <v>204.92094</v>
      </c>
      <c r="G1298" s="138"/>
      <c r="H1298" s="139">
        <f>F1298*(1+G1298/100)</f>
        <v>204.92094</v>
      </c>
      <c r="I1298" s="138"/>
      <c r="J1298" s="170">
        <f>H1298*I1298</f>
        <v>0</v>
      </c>
      <c r="K1298" s="171">
        <v>4.2900000000000004E-3</v>
      </c>
      <c r="L1298" s="172"/>
      <c r="M1298" s="171"/>
      <c r="N1298" s="172">
        <f>H1298*M1298</f>
        <v>0</v>
      </c>
      <c r="O1298" s="170" t="s">
        <v>3818</v>
      </c>
    </row>
    <row r="1299" spans="1:16" s="143" customFormat="1" ht="33.75" outlineLevel="3">
      <c r="A1299" s="109"/>
      <c r="B1299" s="110"/>
      <c r="C1299" s="110"/>
      <c r="D1299" s="111" t="s">
        <v>832</v>
      </c>
      <c r="E1299" s="110"/>
      <c r="F1299" s="112">
        <v>193.46250000000001</v>
      </c>
      <c r="G1299" s="141"/>
      <c r="H1299" s="142"/>
      <c r="I1299" s="141"/>
      <c r="J1299" s="174"/>
      <c r="K1299" s="175"/>
      <c r="L1299" s="176"/>
      <c r="M1299" s="176"/>
      <c r="N1299" s="176"/>
      <c r="O1299" s="170" t="s">
        <v>3818</v>
      </c>
      <c r="P1299" s="177"/>
    </row>
    <row r="1300" spans="1:16" s="143" customFormat="1" ht="33.75" outlineLevel="3">
      <c r="A1300" s="109"/>
      <c r="B1300" s="110"/>
      <c r="C1300" s="110"/>
      <c r="D1300" s="111" t="s">
        <v>943</v>
      </c>
      <c r="E1300" s="110"/>
      <c r="F1300" s="112">
        <v>11.458440000000001</v>
      </c>
      <c r="G1300" s="141"/>
      <c r="H1300" s="142"/>
      <c r="I1300" s="141"/>
      <c r="J1300" s="174"/>
      <c r="K1300" s="175"/>
      <c r="L1300" s="176"/>
      <c r="M1300" s="176"/>
      <c r="N1300" s="176"/>
      <c r="O1300" s="170" t="s">
        <v>3818</v>
      </c>
      <c r="P1300" s="177"/>
    </row>
    <row r="1301" spans="1:16" outlineLevel="2">
      <c r="A1301" s="104">
        <v>530</v>
      </c>
      <c r="B1301" s="105" t="s">
        <v>8</v>
      </c>
      <c r="C1301" s="106" t="s">
        <v>251</v>
      </c>
      <c r="D1301" s="107" t="s">
        <v>717</v>
      </c>
      <c r="E1301" s="105" t="s">
        <v>3</v>
      </c>
      <c r="F1301" s="108">
        <v>136.41</v>
      </c>
      <c r="G1301" s="138"/>
      <c r="H1301" s="139">
        <f>F1301*(1+G1301/100)</f>
        <v>136.41</v>
      </c>
      <c r="I1301" s="138"/>
      <c r="J1301" s="170">
        <f>H1301*I1301</f>
        <v>0</v>
      </c>
      <c r="K1301" s="171">
        <v>1.0000000000000001E-5</v>
      </c>
      <c r="L1301" s="172"/>
      <c r="M1301" s="171"/>
      <c r="N1301" s="172">
        <f>H1301*M1301</f>
        <v>0</v>
      </c>
      <c r="O1301" s="170" t="s">
        <v>3818</v>
      </c>
    </row>
    <row r="1302" spans="1:16" s="143" customFormat="1" ht="22.5" outlineLevel="3">
      <c r="A1302" s="109"/>
      <c r="B1302" s="110"/>
      <c r="C1302" s="110"/>
      <c r="D1302" s="111" t="s">
        <v>895</v>
      </c>
      <c r="E1302" s="110"/>
      <c r="F1302" s="112">
        <v>136.41</v>
      </c>
      <c r="G1302" s="141"/>
      <c r="H1302" s="142"/>
      <c r="I1302" s="141"/>
      <c r="J1302" s="174"/>
      <c r="K1302" s="175"/>
      <c r="L1302" s="176"/>
      <c r="M1302" s="176"/>
      <c r="N1302" s="176"/>
      <c r="O1302" s="178" t="s">
        <v>2</v>
      </c>
      <c r="P1302" s="177"/>
    </row>
    <row r="1303" spans="1:16" outlineLevel="2">
      <c r="A1303" s="104">
        <v>531</v>
      </c>
      <c r="B1303" s="105" t="s">
        <v>1</v>
      </c>
      <c r="C1303" s="106" t="s">
        <v>452</v>
      </c>
      <c r="D1303" s="107" t="s">
        <v>908</v>
      </c>
      <c r="E1303" s="105" t="s">
        <v>3</v>
      </c>
      <c r="F1303" s="108">
        <v>139.13820000000001</v>
      </c>
      <c r="G1303" s="138"/>
      <c r="H1303" s="139">
        <f>F1303*(1+G1303/100)</f>
        <v>139.13820000000001</v>
      </c>
      <c r="I1303" s="138"/>
      <c r="J1303" s="170">
        <f>H1303*I1303</f>
        <v>0</v>
      </c>
      <c r="K1303" s="171"/>
      <c r="L1303" s="172"/>
      <c r="M1303" s="171"/>
      <c r="N1303" s="172">
        <f>H1303*M1303</f>
        <v>0</v>
      </c>
      <c r="O1303" s="184" t="s">
        <v>1651</v>
      </c>
    </row>
    <row r="1304" spans="1:16" s="143" customFormat="1" ht="33.75" outlineLevel="3">
      <c r="A1304" s="109"/>
      <c r="B1304" s="110"/>
      <c r="C1304" s="110"/>
      <c r="D1304" s="111" t="s">
        <v>922</v>
      </c>
      <c r="E1304" s="110"/>
      <c r="F1304" s="112">
        <v>139.13820000000001</v>
      </c>
      <c r="G1304" s="141"/>
      <c r="H1304" s="142"/>
      <c r="I1304" s="141"/>
      <c r="J1304" s="174"/>
      <c r="K1304" s="175"/>
      <c r="L1304" s="176"/>
      <c r="M1304" s="176"/>
      <c r="N1304" s="176"/>
      <c r="O1304" s="178" t="s">
        <v>2</v>
      </c>
      <c r="P1304" s="177"/>
    </row>
    <row r="1305" spans="1:16" outlineLevel="2">
      <c r="A1305" s="104">
        <v>532</v>
      </c>
      <c r="B1305" s="105" t="s">
        <v>8</v>
      </c>
      <c r="C1305" s="106" t="s">
        <v>252</v>
      </c>
      <c r="D1305" s="107" t="s">
        <v>860</v>
      </c>
      <c r="E1305" s="105" t="s">
        <v>3</v>
      </c>
      <c r="F1305" s="108">
        <v>136.41</v>
      </c>
      <c r="G1305" s="138"/>
      <c r="H1305" s="139">
        <f>F1305*(1+G1305/100)</f>
        <v>136.41</v>
      </c>
      <c r="I1305" s="138"/>
      <c r="J1305" s="170">
        <f>H1305*I1305</f>
        <v>0</v>
      </c>
      <c r="K1305" s="171"/>
      <c r="L1305" s="172"/>
      <c r="M1305" s="171"/>
      <c r="N1305" s="172">
        <f>H1305*M1305</f>
        <v>0</v>
      </c>
      <c r="O1305" s="170" t="s">
        <v>3818</v>
      </c>
    </row>
    <row r="1306" spans="1:16" s="143" customFormat="1" ht="22.5" outlineLevel="3">
      <c r="A1306" s="109"/>
      <c r="B1306" s="110"/>
      <c r="C1306" s="110"/>
      <c r="D1306" s="111" t="s">
        <v>895</v>
      </c>
      <c r="E1306" s="110"/>
      <c r="F1306" s="112">
        <v>136.41</v>
      </c>
      <c r="G1306" s="141"/>
      <c r="H1306" s="142"/>
      <c r="I1306" s="141"/>
      <c r="J1306" s="174"/>
      <c r="K1306" s="175"/>
      <c r="L1306" s="176"/>
      <c r="M1306" s="176"/>
      <c r="N1306" s="176"/>
      <c r="O1306" s="170" t="s">
        <v>3818</v>
      </c>
      <c r="P1306" s="177"/>
    </row>
    <row r="1307" spans="1:16" outlineLevel="2">
      <c r="A1307" s="104">
        <v>533</v>
      </c>
      <c r="B1307" s="105" t="s">
        <v>8</v>
      </c>
      <c r="C1307" s="106" t="s">
        <v>340</v>
      </c>
      <c r="D1307" s="107" t="s">
        <v>1037</v>
      </c>
      <c r="E1307" s="105" t="s">
        <v>0</v>
      </c>
      <c r="F1307" s="108">
        <v>0.38</v>
      </c>
      <c r="G1307" s="138">
        <v>0</v>
      </c>
      <c r="H1307" s="139">
        <f>F1307*(1+G1307/100)</f>
        <v>0.38</v>
      </c>
      <c r="I1307" s="138">
        <f>SUM(J1294:J1305)/100</f>
        <v>0</v>
      </c>
      <c r="J1307" s="170">
        <f>H1307*I1307</f>
        <v>0</v>
      </c>
      <c r="K1307" s="171"/>
      <c r="L1307" s="172"/>
      <c r="M1307" s="171"/>
      <c r="N1307" s="172">
        <f>H1307*M1307</f>
        <v>0</v>
      </c>
      <c r="O1307" s="170" t="s">
        <v>3818</v>
      </c>
    </row>
    <row r="1308" spans="1:16" s="146" customFormat="1" ht="12.75" customHeight="1" outlineLevel="2">
      <c r="A1308" s="113"/>
      <c r="B1308" s="114"/>
      <c r="C1308" s="114"/>
      <c r="D1308" s="115"/>
      <c r="E1308" s="114"/>
      <c r="F1308" s="116"/>
      <c r="G1308" s="144"/>
      <c r="H1308" s="145"/>
      <c r="I1308" s="144"/>
      <c r="J1308" s="179"/>
      <c r="K1308" s="180"/>
      <c r="L1308" s="181"/>
      <c r="M1308" s="181"/>
      <c r="N1308" s="181"/>
      <c r="O1308" s="182" t="s">
        <v>2</v>
      </c>
      <c r="P1308" s="183"/>
    </row>
    <row r="1309" spans="1:16" s="137" customFormat="1" ht="16.5" customHeight="1" outlineLevel="1">
      <c r="A1309" s="100"/>
      <c r="B1309" s="101"/>
      <c r="C1309" s="102"/>
      <c r="D1309" s="102" t="s">
        <v>547</v>
      </c>
      <c r="E1309" s="101"/>
      <c r="F1309" s="103"/>
      <c r="G1309" s="135"/>
      <c r="H1309" s="136"/>
      <c r="I1309" s="135"/>
      <c r="J1309" s="165">
        <f>SUBTOTAL(9,J1310:J1321)</f>
        <v>0</v>
      </c>
      <c r="K1309" s="166"/>
      <c r="L1309" s="167"/>
      <c r="M1309" s="168"/>
      <c r="N1309" s="167">
        <f>SUBTOTAL(9,N1310:N1321)</f>
        <v>0</v>
      </c>
      <c r="O1309" s="163" t="s">
        <v>2</v>
      </c>
      <c r="P1309" s="169"/>
    </row>
    <row r="1310" spans="1:16" ht="22.5" outlineLevel="2">
      <c r="A1310" s="104">
        <v>534</v>
      </c>
      <c r="B1310" s="105" t="s">
        <v>8</v>
      </c>
      <c r="C1310" s="106" t="s">
        <v>256</v>
      </c>
      <c r="D1310" s="107" t="s">
        <v>1235</v>
      </c>
      <c r="E1310" s="105" t="s">
        <v>10</v>
      </c>
      <c r="F1310" s="108">
        <v>69.6875</v>
      </c>
      <c r="G1310" s="138"/>
      <c r="H1310" s="139">
        <f>F1310*(1+G1310/100)</f>
        <v>69.6875</v>
      </c>
      <c r="I1310" s="138"/>
      <c r="J1310" s="170">
        <f>H1310*I1310</f>
        <v>0</v>
      </c>
      <c r="K1310" s="171">
        <v>6.0000000000000001E-3</v>
      </c>
      <c r="L1310" s="172"/>
      <c r="M1310" s="171"/>
      <c r="N1310" s="172">
        <f>H1310*M1310</f>
        <v>0</v>
      </c>
      <c r="O1310" s="170" t="s">
        <v>3818</v>
      </c>
    </row>
    <row r="1311" spans="1:16" s="143" customFormat="1" ht="22.5" outlineLevel="3">
      <c r="A1311" s="109"/>
      <c r="B1311" s="110"/>
      <c r="C1311" s="110"/>
      <c r="D1311" s="111" t="s">
        <v>896</v>
      </c>
      <c r="E1311" s="110"/>
      <c r="F1311" s="112">
        <v>69.6875</v>
      </c>
      <c r="G1311" s="141"/>
      <c r="H1311" s="142"/>
      <c r="I1311" s="141"/>
      <c r="J1311" s="174"/>
      <c r="K1311" s="175"/>
      <c r="L1311" s="176"/>
      <c r="M1311" s="176"/>
      <c r="N1311" s="176"/>
      <c r="O1311" s="178" t="s">
        <v>2</v>
      </c>
      <c r="P1311" s="177"/>
    </row>
    <row r="1312" spans="1:16" outlineLevel="2">
      <c r="A1312" s="104">
        <v>535</v>
      </c>
      <c r="B1312" s="105" t="s">
        <v>1</v>
      </c>
      <c r="C1312" s="106" t="s">
        <v>472</v>
      </c>
      <c r="D1312" s="107" t="s">
        <v>600</v>
      </c>
      <c r="E1312" s="105" t="s">
        <v>10</v>
      </c>
      <c r="F1312" s="108">
        <v>72.474999999999994</v>
      </c>
      <c r="G1312" s="138"/>
      <c r="H1312" s="139">
        <f>F1312*(1+G1312/100)</f>
        <v>72.474999999999994</v>
      </c>
      <c r="I1312" s="138"/>
      <c r="J1312" s="170">
        <f>H1312*I1312</f>
        <v>0</v>
      </c>
      <c r="K1312" s="171"/>
      <c r="L1312" s="172"/>
      <c r="M1312" s="171"/>
      <c r="N1312" s="172">
        <f>H1312*M1312</f>
        <v>0</v>
      </c>
      <c r="O1312" s="184" t="s">
        <v>1651</v>
      </c>
    </row>
    <row r="1313" spans="1:16" s="143" customFormat="1" ht="33.75" outlineLevel="3">
      <c r="A1313" s="109"/>
      <c r="B1313" s="110"/>
      <c r="C1313" s="110"/>
      <c r="D1313" s="111" t="s">
        <v>944</v>
      </c>
      <c r="E1313" s="110"/>
      <c r="F1313" s="112">
        <v>72.474999999999994</v>
      </c>
      <c r="G1313" s="141"/>
      <c r="H1313" s="142"/>
      <c r="I1313" s="141"/>
      <c r="J1313" s="174"/>
      <c r="K1313" s="175"/>
      <c r="L1313" s="176"/>
      <c r="M1313" s="176"/>
      <c r="N1313" s="176"/>
      <c r="O1313" s="178" t="s">
        <v>2</v>
      </c>
      <c r="P1313" s="177"/>
    </row>
    <row r="1314" spans="1:16" outlineLevel="2">
      <c r="A1314" s="104">
        <v>536</v>
      </c>
      <c r="B1314" s="105" t="s">
        <v>8</v>
      </c>
      <c r="C1314" s="106" t="s">
        <v>257</v>
      </c>
      <c r="D1314" s="107" t="s">
        <v>679</v>
      </c>
      <c r="E1314" s="105" t="s">
        <v>3</v>
      </c>
      <c r="F1314" s="108">
        <v>32</v>
      </c>
      <c r="G1314" s="138"/>
      <c r="H1314" s="139">
        <f>F1314*(1+G1314/100)</f>
        <v>32</v>
      </c>
      <c r="I1314" s="138"/>
      <c r="J1314" s="170">
        <f>H1314*I1314</f>
        <v>0</v>
      </c>
      <c r="K1314" s="171">
        <v>3.1E-4</v>
      </c>
      <c r="L1314" s="172"/>
      <c r="M1314" s="171"/>
      <c r="N1314" s="172">
        <f>H1314*M1314</f>
        <v>0</v>
      </c>
      <c r="O1314" s="170" t="s">
        <v>3818</v>
      </c>
    </row>
    <row r="1315" spans="1:16" s="143" customFormat="1" outlineLevel="3">
      <c r="A1315" s="109"/>
      <c r="B1315" s="110"/>
      <c r="C1315" s="110"/>
      <c r="D1315" s="111" t="s">
        <v>582</v>
      </c>
      <c r="E1315" s="110"/>
      <c r="F1315" s="112">
        <v>32</v>
      </c>
      <c r="G1315" s="141"/>
      <c r="H1315" s="142"/>
      <c r="I1315" s="141"/>
      <c r="J1315" s="174"/>
      <c r="K1315" s="175"/>
      <c r="L1315" s="176"/>
      <c r="M1315" s="176"/>
      <c r="N1315" s="176"/>
      <c r="O1315" s="170" t="s">
        <v>3818</v>
      </c>
      <c r="P1315" s="177"/>
    </row>
    <row r="1316" spans="1:16" outlineLevel="2">
      <c r="A1316" s="104">
        <v>537</v>
      </c>
      <c r="B1316" s="105" t="s">
        <v>8</v>
      </c>
      <c r="C1316" s="106" t="s">
        <v>258</v>
      </c>
      <c r="D1316" s="107" t="s">
        <v>680</v>
      </c>
      <c r="E1316" s="105" t="s">
        <v>3</v>
      </c>
      <c r="F1316" s="108">
        <v>6.1</v>
      </c>
      <c r="G1316" s="138"/>
      <c r="H1316" s="139">
        <f>F1316*(1+G1316/100)</f>
        <v>6.1</v>
      </c>
      <c r="I1316" s="138"/>
      <c r="J1316" s="170">
        <f>H1316*I1316</f>
        <v>0</v>
      </c>
      <c r="K1316" s="171">
        <v>3.1E-4</v>
      </c>
      <c r="L1316" s="172"/>
      <c r="M1316" s="171"/>
      <c r="N1316" s="172">
        <f>H1316*M1316</f>
        <v>0</v>
      </c>
      <c r="O1316" s="170" t="s">
        <v>3818</v>
      </c>
    </row>
    <row r="1317" spans="1:16" s="143" customFormat="1" outlineLevel="3">
      <c r="A1317" s="109"/>
      <c r="B1317" s="110"/>
      <c r="C1317" s="110"/>
      <c r="D1317" s="111" t="s">
        <v>595</v>
      </c>
      <c r="E1317" s="110"/>
      <c r="F1317" s="112">
        <v>6.1</v>
      </c>
      <c r="G1317" s="141"/>
      <c r="H1317" s="142"/>
      <c r="I1317" s="141"/>
      <c r="J1317" s="174"/>
      <c r="K1317" s="175"/>
      <c r="L1317" s="176"/>
      <c r="M1317" s="176"/>
      <c r="N1317" s="176"/>
      <c r="O1317" s="170" t="s">
        <v>3818</v>
      </c>
      <c r="P1317" s="177"/>
    </row>
    <row r="1318" spans="1:16" outlineLevel="2">
      <c r="A1318" s="104">
        <v>538</v>
      </c>
      <c r="B1318" s="105" t="s">
        <v>8</v>
      </c>
      <c r="C1318" s="106" t="s">
        <v>259</v>
      </c>
      <c r="D1318" s="107" t="s">
        <v>937</v>
      </c>
      <c r="E1318" s="105" t="s">
        <v>3</v>
      </c>
      <c r="F1318" s="108">
        <v>35.4</v>
      </c>
      <c r="G1318" s="138"/>
      <c r="H1318" s="139">
        <f>F1318*(1+G1318/100)</f>
        <v>35.4</v>
      </c>
      <c r="I1318" s="138"/>
      <c r="J1318" s="170">
        <f>H1318*I1318</f>
        <v>0</v>
      </c>
      <c r="K1318" s="171">
        <v>2.5999999999999998E-4</v>
      </c>
      <c r="L1318" s="172"/>
      <c r="M1318" s="171"/>
      <c r="N1318" s="172">
        <f>H1318*M1318</f>
        <v>0</v>
      </c>
      <c r="O1318" s="170" t="s">
        <v>3818</v>
      </c>
    </row>
    <row r="1319" spans="1:16" s="143" customFormat="1" outlineLevel="3">
      <c r="A1319" s="109"/>
      <c r="B1319" s="110"/>
      <c r="C1319" s="110"/>
      <c r="D1319" s="111" t="s">
        <v>683</v>
      </c>
      <c r="E1319" s="110"/>
      <c r="F1319" s="112">
        <v>35.4</v>
      </c>
      <c r="G1319" s="141"/>
      <c r="H1319" s="142"/>
      <c r="I1319" s="141"/>
      <c r="J1319" s="174"/>
      <c r="K1319" s="175"/>
      <c r="L1319" s="176"/>
      <c r="M1319" s="176"/>
      <c r="N1319" s="176"/>
      <c r="O1319" s="170" t="s">
        <v>3818</v>
      </c>
      <c r="P1319" s="177"/>
    </row>
    <row r="1320" spans="1:16" outlineLevel="2">
      <c r="A1320" s="104">
        <v>539</v>
      </c>
      <c r="B1320" s="105" t="s">
        <v>8</v>
      </c>
      <c r="C1320" s="106" t="s">
        <v>341</v>
      </c>
      <c r="D1320" s="107" t="s">
        <v>1036</v>
      </c>
      <c r="E1320" s="105" t="s">
        <v>0</v>
      </c>
      <c r="F1320" s="108">
        <v>3.37</v>
      </c>
      <c r="G1320" s="138">
        <v>0</v>
      </c>
      <c r="H1320" s="139">
        <f>F1320*(1+G1320/100)</f>
        <v>3.37</v>
      </c>
      <c r="I1320" s="138">
        <f>SUM(J1310:J1318)/100</f>
        <v>0</v>
      </c>
      <c r="J1320" s="170">
        <f>H1320*I1320</f>
        <v>0</v>
      </c>
      <c r="K1320" s="171"/>
      <c r="L1320" s="172"/>
      <c r="M1320" s="171"/>
      <c r="N1320" s="172">
        <f>H1320*M1320</f>
        <v>0</v>
      </c>
      <c r="O1320" s="170" t="s">
        <v>3818</v>
      </c>
    </row>
    <row r="1321" spans="1:16" s="146" customFormat="1" ht="12.75" customHeight="1" outlineLevel="2">
      <c r="A1321" s="113"/>
      <c r="B1321" s="114"/>
      <c r="C1321" s="114"/>
      <c r="D1321" s="115"/>
      <c r="E1321" s="114"/>
      <c r="F1321" s="116"/>
      <c r="G1321" s="144"/>
      <c r="H1321" s="145"/>
      <c r="I1321" s="144"/>
      <c r="J1321" s="179"/>
      <c r="K1321" s="180"/>
      <c r="L1321" s="181"/>
      <c r="M1321" s="181"/>
      <c r="N1321" s="181"/>
      <c r="O1321" s="182" t="s">
        <v>2</v>
      </c>
      <c r="P1321" s="183"/>
    </row>
    <row r="1322" spans="1:16" s="137" customFormat="1" ht="16.5" customHeight="1" outlineLevel="1">
      <c r="A1322" s="100"/>
      <c r="B1322" s="101"/>
      <c r="C1322" s="102"/>
      <c r="D1322" s="102" t="s">
        <v>542</v>
      </c>
      <c r="E1322" s="101"/>
      <c r="F1322" s="103"/>
      <c r="G1322" s="135"/>
      <c r="H1322" s="136"/>
      <c r="I1322" s="135"/>
      <c r="J1322" s="165">
        <f>SUBTOTAL(9,J1323:J1345)</f>
        <v>0</v>
      </c>
      <c r="K1322" s="166"/>
      <c r="L1322" s="167"/>
      <c r="M1322" s="168"/>
      <c r="N1322" s="167">
        <f>SUBTOTAL(9,N1323:N1345)</f>
        <v>0</v>
      </c>
      <c r="O1322" s="163" t="s">
        <v>2</v>
      </c>
      <c r="P1322" s="169"/>
    </row>
    <row r="1323" spans="1:16" outlineLevel="2">
      <c r="A1323" s="104">
        <v>540</v>
      </c>
      <c r="B1323" s="105" t="s">
        <v>8</v>
      </c>
      <c r="C1323" s="106" t="s">
        <v>260</v>
      </c>
      <c r="D1323" s="107" t="s">
        <v>1018</v>
      </c>
      <c r="E1323" s="105" t="s">
        <v>10</v>
      </c>
      <c r="F1323" s="108">
        <v>0.20400000000000001</v>
      </c>
      <c r="G1323" s="138">
        <v>0</v>
      </c>
      <c r="H1323" s="139">
        <f>F1323*(1+G1323/100)</f>
        <v>0.20400000000000001</v>
      </c>
      <c r="I1323" s="138"/>
      <c r="J1323" s="170">
        <f>H1323*I1323</f>
        <v>0</v>
      </c>
      <c r="K1323" s="171">
        <v>1.7000000000000001E-4</v>
      </c>
      <c r="L1323" s="172"/>
      <c r="M1323" s="171"/>
      <c r="N1323" s="172">
        <f>H1323*M1323</f>
        <v>0</v>
      </c>
      <c r="O1323" s="170" t="s">
        <v>3818</v>
      </c>
    </row>
    <row r="1324" spans="1:16" s="143" customFormat="1" outlineLevel="3">
      <c r="A1324" s="109"/>
      <c r="B1324" s="110"/>
      <c r="C1324" s="110"/>
      <c r="D1324" s="111" t="s">
        <v>504</v>
      </c>
      <c r="E1324" s="110"/>
      <c r="F1324" s="112">
        <v>0.20400000000000001</v>
      </c>
      <c r="G1324" s="141"/>
      <c r="H1324" s="142"/>
      <c r="I1324" s="141"/>
      <c r="J1324" s="174"/>
      <c r="K1324" s="175"/>
      <c r="L1324" s="176"/>
      <c r="M1324" s="176"/>
      <c r="N1324" s="176"/>
      <c r="O1324" s="170" t="s">
        <v>3818</v>
      </c>
      <c r="P1324" s="177"/>
    </row>
    <row r="1325" spans="1:16" outlineLevel="2">
      <c r="A1325" s="104">
        <v>541</v>
      </c>
      <c r="B1325" s="105" t="s">
        <v>8</v>
      </c>
      <c r="C1325" s="106" t="s">
        <v>261</v>
      </c>
      <c r="D1325" s="107" t="s">
        <v>1019</v>
      </c>
      <c r="E1325" s="105" t="s">
        <v>10</v>
      </c>
      <c r="F1325" s="108">
        <v>364.47</v>
      </c>
      <c r="G1325" s="138">
        <v>0</v>
      </c>
      <c r="H1325" s="139">
        <f>F1325*(1+G1325/100)</f>
        <v>364.47</v>
      </c>
      <c r="I1325" s="138"/>
      <c r="J1325" s="170">
        <f>H1325*I1325</f>
        <v>0</v>
      </c>
      <c r="K1325" s="171">
        <v>1.7000000000000001E-4</v>
      </c>
      <c r="L1325" s="172"/>
      <c r="M1325" s="171"/>
      <c r="N1325" s="172">
        <f>H1325*M1325</f>
        <v>0</v>
      </c>
      <c r="O1325" s="170" t="s">
        <v>3818</v>
      </c>
    </row>
    <row r="1326" spans="1:16" s="143" customFormat="1" outlineLevel="3">
      <c r="A1326" s="109"/>
      <c r="B1326" s="110"/>
      <c r="C1326" s="110"/>
      <c r="D1326" s="111" t="s">
        <v>869</v>
      </c>
      <c r="E1326" s="110"/>
      <c r="F1326" s="112">
        <v>0</v>
      </c>
      <c r="G1326" s="141"/>
      <c r="H1326" s="142"/>
      <c r="I1326" s="141"/>
      <c r="J1326" s="174"/>
      <c r="K1326" s="175"/>
      <c r="L1326" s="176"/>
      <c r="M1326" s="176"/>
      <c r="N1326" s="176"/>
      <c r="O1326" s="170" t="s">
        <v>3818</v>
      </c>
      <c r="P1326" s="177"/>
    </row>
    <row r="1327" spans="1:16" s="143" customFormat="1" ht="22.5" outlineLevel="3">
      <c r="A1327" s="109"/>
      <c r="B1327" s="110"/>
      <c r="C1327" s="110"/>
      <c r="D1327" s="111" t="s">
        <v>744</v>
      </c>
      <c r="E1327" s="110"/>
      <c r="F1327" s="112">
        <v>91.8</v>
      </c>
      <c r="G1327" s="141"/>
      <c r="H1327" s="142"/>
      <c r="I1327" s="141"/>
      <c r="J1327" s="174"/>
      <c r="K1327" s="175"/>
      <c r="L1327" s="176"/>
      <c r="M1327" s="176"/>
      <c r="N1327" s="176"/>
      <c r="O1327" s="170" t="s">
        <v>3818</v>
      </c>
      <c r="P1327" s="177"/>
    </row>
    <row r="1328" spans="1:16" s="143" customFormat="1" ht="22.5" outlineLevel="3">
      <c r="A1328" s="109"/>
      <c r="B1328" s="110"/>
      <c r="C1328" s="110"/>
      <c r="D1328" s="111" t="s">
        <v>800</v>
      </c>
      <c r="E1328" s="110"/>
      <c r="F1328" s="112">
        <v>101.598</v>
      </c>
      <c r="G1328" s="141"/>
      <c r="H1328" s="142"/>
      <c r="I1328" s="141"/>
      <c r="J1328" s="174"/>
      <c r="K1328" s="175"/>
      <c r="L1328" s="176"/>
      <c r="M1328" s="176"/>
      <c r="N1328" s="176"/>
      <c r="O1328" s="170" t="s">
        <v>3818</v>
      </c>
      <c r="P1328" s="177"/>
    </row>
    <row r="1329" spans="1:16" s="143" customFormat="1" ht="22.5" outlineLevel="3">
      <c r="A1329" s="109"/>
      <c r="B1329" s="110"/>
      <c r="C1329" s="110"/>
      <c r="D1329" s="111" t="s">
        <v>743</v>
      </c>
      <c r="E1329" s="110"/>
      <c r="F1329" s="112">
        <v>171.072</v>
      </c>
      <c r="G1329" s="141"/>
      <c r="H1329" s="142"/>
      <c r="I1329" s="141"/>
      <c r="J1329" s="174"/>
      <c r="K1329" s="175"/>
      <c r="L1329" s="176"/>
      <c r="M1329" s="176"/>
      <c r="N1329" s="176"/>
      <c r="O1329" s="170" t="s">
        <v>3818</v>
      </c>
      <c r="P1329" s="177"/>
    </row>
    <row r="1330" spans="1:16" ht="22.5" outlineLevel="2">
      <c r="A1330" s="104">
        <v>542</v>
      </c>
      <c r="B1330" s="105" t="s">
        <v>8</v>
      </c>
      <c r="C1330" s="106" t="s">
        <v>262</v>
      </c>
      <c r="D1330" s="107" t="s">
        <v>1145</v>
      </c>
      <c r="E1330" s="105" t="s">
        <v>10</v>
      </c>
      <c r="F1330" s="108">
        <v>0.20400000000000001</v>
      </c>
      <c r="G1330" s="138">
        <v>0</v>
      </c>
      <c r="H1330" s="139">
        <f>F1330*(1+G1330/100)</f>
        <v>0.20400000000000001</v>
      </c>
      <c r="I1330" s="138"/>
      <c r="J1330" s="170">
        <f>H1330*I1330</f>
        <v>0</v>
      </c>
      <c r="K1330" s="171">
        <v>2.9E-4</v>
      </c>
      <c r="L1330" s="172"/>
      <c r="M1330" s="171"/>
      <c r="N1330" s="172">
        <f>H1330*M1330</f>
        <v>0</v>
      </c>
      <c r="O1330" s="170" t="s">
        <v>3818</v>
      </c>
    </row>
    <row r="1331" spans="1:16" s="143" customFormat="1" outlineLevel="3">
      <c r="A1331" s="109"/>
      <c r="B1331" s="110"/>
      <c r="C1331" s="110"/>
      <c r="D1331" s="111" t="s">
        <v>504</v>
      </c>
      <c r="E1331" s="110"/>
      <c r="F1331" s="112">
        <v>0.20400000000000001</v>
      </c>
      <c r="G1331" s="141"/>
      <c r="H1331" s="142"/>
      <c r="I1331" s="141"/>
      <c r="J1331" s="174"/>
      <c r="K1331" s="175"/>
      <c r="L1331" s="176"/>
      <c r="M1331" s="176"/>
      <c r="N1331" s="176"/>
      <c r="O1331" s="170" t="s">
        <v>3818</v>
      </c>
      <c r="P1331" s="177"/>
    </row>
    <row r="1332" spans="1:16" ht="22.5" outlineLevel="2">
      <c r="A1332" s="104">
        <v>543</v>
      </c>
      <c r="B1332" s="105" t="s">
        <v>8</v>
      </c>
      <c r="C1332" s="106" t="s">
        <v>263</v>
      </c>
      <c r="D1332" s="107" t="s">
        <v>1280</v>
      </c>
      <c r="E1332" s="105" t="s">
        <v>10</v>
      </c>
      <c r="F1332" s="108">
        <v>1169.35754</v>
      </c>
      <c r="G1332" s="138">
        <v>0</v>
      </c>
      <c r="H1332" s="139">
        <f>F1332*(1+G1332/100)</f>
        <v>1169.35754</v>
      </c>
      <c r="I1332" s="138"/>
      <c r="J1332" s="170">
        <f>H1332*I1332</f>
        <v>0</v>
      </c>
      <c r="K1332" s="171">
        <v>2.2000000000000001E-4</v>
      </c>
      <c r="L1332" s="172"/>
      <c r="M1332" s="171"/>
      <c r="N1332" s="172">
        <f>H1332*M1332</f>
        <v>0</v>
      </c>
      <c r="O1332" s="170" t="s">
        <v>3818</v>
      </c>
    </row>
    <row r="1333" spans="1:16" s="143" customFormat="1" ht="22.5" outlineLevel="3">
      <c r="A1333" s="109"/>
      <c r="B1333" s="110"/>
      <c r="C1333" s="110"/>
      <c r="D1333" s="111" t="s">
        <v>773</v>
      </c>
      <c r="E1333" s="110"/>
      <c r="F1333" s="112">
        <v>146.6268</v>
      </c>
      <c r="G1333" s="141"/>
      <c r="H1333" s="142"/>
      <c r="I1333" s="141"/>
      <c r="J1333" s="174"/>
      <c r="K1333" s="175"/>
      <c r="L1333" s="176"/>
      <c r="M1333" s="176"/>
      <c r="N1333" s="176"/>
      <c r="O1333" s="170" t="s">
        <v>3818</v>
      </c>
      <c r="P1333" s="177"/>
    </row>
    <row r="1334" spans="1:16" s="143" customFormat="1" ht="22.5" outlineLevel="3">
      <c r="A1334" s="109"/>
      <c r="B1334" s="110"/>
      <c r="C1334" s="110"/>
      <c r="D1334" s="111" t="s">
        <v>771</v>
      </c>
      <c r="E1334" s="110"/>
      <c r="F1334" s="112">
        <v>286.72800000000001</v>
      </c>
      <c r="G1334" s="141"/>
      <c r="H1334" s="142"/>
      <c r="I1334" s="141"/>
      <c r="J1334" s="174"/>
      <c r="K1334" s="175"/>
      <c r="L1334" s="176"/>
      <c r="M1334" s="176"/>
      <c r="N1334" s="176"/>
      <c r="O1334" s="170" t="s">
        <v>3818</v>
      </c>
      <c r="P1334" s="177"/>
    </row>
    <row r="1335" spans="1:16" s="143" customFormat="1" ht="45" outlineLevel="3">
      <c r="A1335" s="109"/>
      <c r="B1335" s="110"/>
      <c r="C1335" s="110"/>
      <c r="D1335" s="111" t="s">
        <v>1427</v>
      </c>
      <c r="E1335" s="110"/>
      <c r="F1335" s="112">
        <v>385.55496000000005</v>
      </c>
      <c r="G1335" s="141"/>
      <c r="H1335" s="142"/>
      <c r="I1335" s="141"/>
      <c r="J1335" s="174"/>
      <c r="K1335" s="175"/>
      <c r="L1335" s="176"/>
      <c r="M1335" s="176"/>
      <c r="N1335" s="176"/>
      <c r="O1335" s="170" t="s">
        <v>3818</v>
      </c>
      <c r="P1335" s="177"/>
    </row>
    <row r="1336" spans="1:16" s="143" customFormat="1" ht="56.25" outlineLevel="3">
      <c r="A1336" s="109"/>
      <c r="B1336" s="110"/>
      <c r="C1336" s="110"/>
      <c r="D1336" s="111" t="s">
        <v>1438</v>
      </c>
      <c r="E1336" s="110"/>
      <c r="F1336" s="112">
        <v>-78.177599999999984</v>
      </c>
      <c r="G1336" s="141"/>
      <c r="H1336" s="142"/>
      <c r="I1336" s="141"/>
      <c r="J1336" s="174"/>
      <c r="K1336" s="175"/>
      <c r="L1336" s="176"/>
      <c r="M1336" s="176"/>
      <c r="N1336" s="176"/>
      <c r="O1336" s="170" t="s">
        <v>3818</v>
      </c>
      <c r="P1336" s="177"/>
    </row>
    <row r="1337" spans="1:16" s="143" customFormat="1" ht="33.75" outlineLevel="3">
      <c r="A1337" s="109"/>
      <c r="B1337" s="110"/>
      <c r="C1337" s="110"/>
      <c r="D1337" s="111" t="s">
        <v>928</v>
      </c>
      <c r="E1337" s="110"/>
      <c r="F1337" s="112">
        <v>307.65600000000001</v>
      </c>
      <c r="G1337" s="141"/>
      <c r="H1337" s="142"/>
      <c r="I1337" s="141"/>
      <c r="J1337" s="174"/>
      <c r="K1337" s="175"/>
      <c r="L1337" s="176"/>
      <c r="M1337" s="176"/>
      <c r="N1337" s="176"/>
      <c r="O1337" s="170" t="s">
        <v>3818</v>
      </c>
      <c r="P1337" s="177"/>
    </row>
    <row r="1338" spans="1:16" s="143" customFormat="1" ht="22.5" outlineLevel="3">
      <c r="A1338" s="109"/>
      <c r="B1338" s="110"/>
      <c r="C1338" s="110"/>
      <c r="D1338" s="111" t="s">
        <v>765</v>
      </c>
      <c r="E1338" s="110"/>
      <c r="F1338" s="112">
        <v>54.149160000000002</v>
      </c>
      <c r="G1338" s="141"/>
      <c r="H1338" s="142"/>
      <c r="I1338" s="141"/>
      <c r="J1338" s="174"/>
      <c r="K1338" s="175"/>
      <c r="L1338" s="176"/>
      <c r="M1338" s="176"/>
      <c r="N1338" s="176"/>
      <c r="O1338" s="170" t="s">
        <v>3818</v>
      </c>
      <c r="P1338" s="177"/>
    </row>
    <row r="1339" spans="1:16" s="143" customFormat="1" ht="22.5" outlineLevel="3">
      <c r="A1339" s="109"/>
      <c r="B1339" s="110"/>
      <c r="C1339" s="110"/>
      <c r="D1339" s="111" t="s">
        <v>761</v>
      </c>
      <c r="E1339" s="110"/>
      <c r="F1339" s="112">
        <v>31.93824</v>
      </c>
      <c r="G1339" s="141"/>
      <c r="H1339" s="142"/>
      <c r="I1339" s="141"/>
      <c r="J1339" s="174"/>
      <c r="K1339" s="175"/>
      <c r="L1339" s="176"/>
      <c r="M1339" s="176"/>
      <c r="N1339" s="176"/>
      <c r="O1339" s="170" t="s">
        <v>3818</v>
      </c>
      <c r="P1339" s="177"/>
    </row>
    <row r="1340" spans="1:16" s="143" customFormat="1" ht="22.5" outlineLevel="3">
      <c r="A1340" s="109"/>
      <c r="B1340" s="110"/>
      <c r="C1340" s="110"/>
      <c r="D1340" s="111" t="s">
        <v>811</v>
      </c>
      <c r="E1340" s="110"/>
      <c r="F1340" s="112">
        <v>34.881979999999999</v>
      </c>
      <c r="G1340" s="141"/>
      <c r="H1340" s="142"/>
      <c r="I1340" s="141"/>
      <c r="J1340" s="174"/>
      <c r="K1340" s="175"/>
      <c r="L1340" s="176"/>
      <c r="M1340" s="176"/>
      <c r="N1340" s="176"/>
      <c r="O1340" s="170" t="s">
        <v>3818</v>
      </c>
      <c r="P1340" s="177"/>
    </row>
    <row r="1341" spans="1:16" outlineLevel="2">
      <c r="A1341" s="104">
        <v>544</v>
      </c>
      <c r="B1341" s="105" t="s">
        <v>8</v>
      </c>
      <c r="C1341" s="106" t="s">
        <v>264</v>
      </c>
      <c r="D1341" s="107" t="s">
        <v>824</v>
      </c>
      <c r="E1341" s="105" t="s">
        <v>10</v>
      </c>
      <c r="F1341" s="108">
        <v>46.255000000000003</v>
      </c>
      <c r="G1341" s="138">
        <v>0</v>
      </c>
      <c r="H1341" s="139">
        <f>F1341*(1+G1341/100)</f>
        <v>46.255000000000003</v>
      </c>
      <c r="I1341" s="138"/>
      <c r="J1341" s="170">
        <f>H1341*I1341</f>
        <v>0</v>
      </c>
      <c r="K1341" s="171">
        <v>1.2999999999999999E-4</v>
      </c>
      <c r="L1341" s="172"/>
      <c r="M1341" s="171"/>
      <c r="N1341" s="172">
        <f>H1341*M1341</f>
        <v>0</v>
      </c>
      <c r="O1341" s="170" t="s">
        <v>3818</v>
      </c>
    </row>
    <row r="1342" spans="1:16" s="143" customFormat="1" ht="22.5" outlineLevel="3">
      <c r="A1342" s="109"/>
      <c r="B1342" s="110"/>
      <c r="C1342" s="110"/>
      <c r="D1342" s="111" t="s">
        <v>1190</v>
      </c>
      <c r="E1342" s="110"/>
      <c r="F1342" s="112">
        <v>46.255000000000003</v>
      </c>
      <c r="G1342" s="141"/>
      <c r="H1342" s="142"/>
      <c r="I1342" s="141"/>
      <c r="J1342" s="174"/>
      <c r="K1342" s="175"/>
      <c r="L1342" s="176"/>
      <c r="M1342" s="176"/>
      <c r="N1342" s="176"/>
      <c r="O1342" s="170" t="s">
        <v>3818</v>
      </c>
      <c r="P1342" s="177"/>
    </row>
    <row r="1343" spans="1:16" outlineLevel="2">
      <c r="A1343" s="104">
        <v>545</v>
      </c>
      <c r="B1343" s="105" t="s">
        <v>8</v>
      </c>
      <c r="C1343" s="106" t="s">
        <v>265</v>
      </c>
      <c r="D1343" s="107" t="s">
        <v>1032</v>
      </c>
      <c r="E1343" s="105" t="s">
        <v>10</v>
      </c>
      <c r="F1343" s="108">
        <v>46.255000000000003</v>
      </c>
      <c r="G1343" s="138">
        <v>0</v>
      </c>
      <c r="H1343" s="139">
        <f>F1343*(1+G1343/100)</f>
        <v>46.255000000000003</v>
      </c>
      <c r="I1343" s="138"/>
      <c r="J1343" s="170">
        <f>H1343*I1343</f>
        <v>0</v>
      </c>
      <c r="K1343" s="171">
        <v>7.2000000000000005E-4</v>
      </c>
      <c r="L1343" s="172"/>
      <c r="M1343" s="171"/>
      <c r="N1343" s="172">
        <f>H1343*M1343</f>
        <v>0</v>
      </c>
      <c r="O1343" s="170" t="s">
        <v>3818</v>
      </c>
    </row>
    <row r="1344" spans="1:16" s="143" customFormat="1" ht="22.5" outlineLevel="3">
      <c r="A1344" s="109"/>
      <c r="B1344" s="110"/>
      <c r="C1344" s="110"/>
      <c r="D1344" s="111" t="s">
        <v>1190</v>
      </c>
      <c r="E1344" s="110"/>
      <c r="F1344" s="112">
        <v>46.255000000000003</v>
      </c>
      <c r="G1344" s="141"/>
      <c r="H1344" s="142"/>
      <c r="I1344" s="141"/>
      <c r="J1344" s="174"/>
      <c r="K1344" s="175"/>
      <c r="L1344" s="176"/>
      <c r="M1344" s="176"/>
      <c r="N1344" s="176"/>
      <c r="O1344" s="178" t="s">
        <v>2</v>
      </c>
      <c r="P1344" s="177"/>
    </row>
    <row r="1345" spans="1:16" s="146" customFormat="1" ht="12.75" customHeight="1" outlineLevel="2">
      <c r="A1345" s="113"/>
      <c r="B1345" s="114"/>
      <c r="C1345" s="114"/>
      <c r="D1345" s="115"/>
      <c r="E1345" s="114"/>
      <c r="F1345" s="116"/>
      <c r="G1345" s="144"/>
      <c r="H1345" s="145"/>
      <c r="I1345" s="144"/>
      <c r="J1345" s="179"/>
      <c r="K1345" s="180"/>
      <c r="L1345" s="181"/>
      <c r="M1345" s="181"/>
      <c r="N1345" s="181"/>
      <c r="O1345" s="182" t="s">
        <v>2</v>
      </c>
      <c r="P1345" s="183"/>
    </row>
    <row r="1346" spans="1:16" s="137" customFormat="1" ht="16.5" customHeight="1" outlineLevel="1">
      <c r="A1346" s="100"/>
      <c r="B1346" s="101"/>
      <c r="C1346" s="102"/>
      <c r="D1346" s="102" t="s">
        <v>431</v>
      </c>
      <c r="E1346" s="101"/>
      <c r="F1346" s="103"/>
      <c r="G1346" s="135"/>
      <c r="H1346" s="136"/>
      <c r="I1346" s="135"/>
      <c r="J1346" s="165">
        <f>SUBTOTAL(9,J1347:J1357)</f>
        <v>0</v>
      </c>
      <c r="K1346" s="166"/>
      <c r="L1346" s="167"/>
      <c r="M1346" s="168"/>
      <c r="N1346" s="167">
        <f>SUBTOTAL(9,N1347:N1357)</f>
        <v>0</v>
      </c>
      <c r="O1346" s="163" t="s">
        <v>2</v>
      </c>
      <c r="P1346" s="169"/>
    </row>
    <row r="1347" spans="1:16" ht="22.5" outlineLevel="2">
      <c r="A1347" s="104">
        <v>546</v>
      </c>
      <c r="B1347" s="105" t="s">
        <v>8</v>
      </c>
      <c r="C1347" s="106" t="s">
        <v>267</v>
      </c>
      <c r="D1347" s="107" t="s">
        <v>1180</v>
      </c>
      <c r="E1347" s="105" t="s">
        <v>10</v>
      </c>
      <c r="F1347" s="108">
        <v>463.37200000000007</v>
      </c>
      <c r="G1347" s="138"/>
      <c r="H1347" s="139">
        <f>F1347*(1+G1347/100)</f>
        <v>463.37200000000007</v>
      </c>
      <c r="I1347" s="138"/>
      <c r="J1347" s="170">
        <f>H1347*I1347</f>
        <v>0</v>
      </c>
      <c r="K1347" s="171">
        <v>2.0000000000000001E-4</v>
      </c>
      <c r="L1347" s="172">
        <f>H1347*K1347</f>
        <v>9.2674400000000018E-2</v>
      </c>
      <c r="M1347" s="171"/>
      <c r="N1347" s="172">
        <f>H1347*M1347</f>
        <v>0</v>
      </c>
      <c r="O1347" s="170" t="s">
        <v>3818</v>
      </c>
    </row>
    <row r="1348" spans="1:16" s="143" customFormat="1" outlineLevel="3">
      <c r="A1348" s="109"/>
      <c r="B1348" s="110"/>
      <c r="C1348" s="110"/>
      <c r="D1348" s="111" t="s">
        <v>644</v>
      </c>
      <c r="E1348" s="110"/>
      <c r="F1348" s="112">
        <v>215.3</v>
      </c>
      <c r="G1348" s="141"/>
      <c r="H1348" s="142"/>
      <c r="I1348" s="141"/>
      <c r="J1348" s="174"/>
      <c r="K1348" s="175"/>
      <c r="L1348" s="176"/>
      <c r="M1348" s="176"/>
      <c r="N1348" s="176"/>
      <c r="O1348" s="170" t="s">
        <v>3818</v>
      </c>
      <c r="P1348" s="177"/>
    </row>
    <row r="1349" spans="1:16" s="143" customFormat="1" ht="22.5" outlineLevel="3">
      <c r="A1349" s="109"/>
      <c r="B1349" s="110"/>
      <c r="C1349" s="110"/>
      <c r="D1349" s="111" t="s">
        <v>972</v>
      </c>
      <c r="E1349" s="110"/>
      <c r="F1349" s="112">
        <v>201.75</v>
      </c>
      <c r="G1349" s="141"/>
      <c r="H1349" s="142"/>
      <c r="I1349" s="141"/>
      <c r="J1349" s="174"/>
      <c r="K1349" s="175"/>
      <c r="L1349" s="176"/>
      <c r="M1349" s="176"/>
      <c r="N1349" s="176"/>
      <c r="O1349" s="170" t="s">
        <v>3818</v>
      </c>
      <c r="P1349" s="177"/>
    </row>
    <row r="1350" spans="1:16" s="143" customFormat="1" outlineLevel="3">
      <c r="A1350" s="109"/>
      <c r="B1350" s="110"/>
      <c r="C1350" s="110"/>
      <c r="D1350" s="111" t="s">
        <v>828</v>
      </c>
      <c r="E1350" s="110"/>
      <c r="F1350" s="112">
        <v>63</v>
      </c>
      <c r="G1350" s="141"/>
      <c r="H1350" s="142"/>
      <c r="I1350" s="141"/>
      <c r="J1350" s="174"/>
      <c r="K1350" s="175"/>
      <c r="L1350" s="176"/>
      <c r="M1350" s="176"/>
      <c r="N1350" s="176"/>
      <c r="O1350" s="170" t="s">
        <v>3818</v>
      </c>
      <c r="P1350" s="177"/>
    </row>
    <row r="1351" spans="1:16" s="143" customFormat="1" ht="33.75" outlineLevel="3">
      <c r="A1351" s="109"/>
      <c r="B1351" s="110"/>
      <c r="C1351" s="110"/>
      <c r="D1351" s="111" t="s">
        <v>1362</v>
      </c>
      <c r="E1351" s="110"/>
      <c r="F1351" s="112">
        <v>-42.161500000000004</v>
      </c>
      <c r="G1351" s="141"/>
      <c r="H1351" s="142"/>
      <c r="I1351" s="141"/>
      <c r="J1351" s="174"/>
      <c r="K1351" s="175"/>
      <c r="L1351" s="176"/>
      <c r="M1351" s="176"/>
      <c r="N1351" s="176"/>
      <c r="O1351" s="170" t="s">
        <v>3818</v>
      </c>
      <c r="P1351" s="177"/>
    </row>
    <row r="1352" spans="1:16" s="143" customFormat="1" outlineLevel="3">
      <c r="A1352" s="109"/>
      <c r="B1352" s="110"/>
      <c r="C1352" s="110"/>
      <c r="D1352" s="111" t="s">
        <v>614</v>
      </c>
      <c r="E1352" s="110"/>
      <c r="F1352" s="112">
        <v>10.914999999999999</v>
      </c>
      <c r="G1352" s="141"/>
      <c r="H1352" s="142"/>
      <c r="I1352" s="141"/>
      <c r="J1352" s="174"/>
      <c r="K1352" s="175"/>
      <c r="L1352" s="176"/>
      <c r="M1352" s="176"/>
      <c r="N1352" s="176"/>
      <c r="O1352" s="170" t="s">
        <v>3818</v>
      </c>
      <c r="P1352" s="177"/>
    </row>
    <row r="1353" spans="1:16" s="143" customFormat="1" ht="33.75" outlineLevel="3">
      <c r="A1353" s="109"/>
      <c r="B1353" s="110"/>
      <c r="C1353" s="110"/>
      <c r="D1353" s="111" t="s">
        <v>1295</v>
      </c>
      <c r="E1353" s="110"/>
      <c r="F1353" s="112">
        <v>84.256000000000014</v>
      </c>
      <c r="G1353" s="141"/>
      <c r="H1353" s="142"/>
      <c r="I1353" s="141"/>
      <c r="J1353" s="174"/>
      <c r="K1353" s="175"/>
      <c r="L1353" s="176"/>
      <c r="M1353" s="176"/>
      <c r="N1353" s="176"/>
      <c r="O1353" s="170" t="s">
        <v>3818</v>
      </c>
      <c r="P1353" s="177"/>
    </row>
    <row r="1354" spans="1:16" s="143" customFormat="1" ht="33.75" outlineLevel="3">
      <c r="A1354" s="109"/>
      <c r="B1354" s="110"/>
      <c r="C1354" s="110"/>
      <c r="D1354" s="111" t="s">
        <v>990</v>
      </c>
      <c r="E1354" s="110"/>
      <c r="F1354" s="112">
        <v>-69.6875</v>
      </c>
      <c r="G1354" s="141"/>
      <c r="H1354" s="142"/>
      <c r="I1354" s="141"/>
      <c r="J1354" s="174"/>
      <c r="K1354" s="175"/>
      <c r="L1354" s="176"/>
      <c r="M1354" s="176"/>
      <c r="N1354" s="176"/>
      <c r="O1354" s="170" t="s">
        <v>3818</v>
      </c>
      <c r="P1354" s="177"/>
    </row>
    <row r="1355" spans="1:16" ht="22.5" outlineLevel="2">
      <c r="A1355" s="104">
        <v>547</v>
      </c>
      <c r="B1355" s="105" t="s">
        <v>8</v>
      </c>
      <c r="C1355" s="106" t="s">
        <v>268</v>
      </c>
      <c r="D1355" s="107" t="s">
        <v>1218</v>
      </c>
      <c r="E1355" s="105" t="s">
        <v>10</v>
      </c>
      <c r="F1355" s="108">
        <v>463.37200000000001</v>
      </c>
      <c r="G1355" s="138"/>
      <c r="H1355" s="139">
        <f>F1355*(1+G1355/100)</f>
        <v>463.37200000000001</v>
      </c>
      <c r="I1355" s="138"/>
      <c r="J1355" s="170">
        <f>H1355*I1355</f>
        <v>0</v>
      </c>
      <c r="K1355" s="171">
        <v>2.9E-4</v>
      </c>
      <c r="L1355" s="172">
        <f>H1355*K1355</f>
        <v>0.13437788000000001</v>
      </c>
      <c r="M1355" s="171"/>
      <c r="N1355" s="172">
        <f>H1355*M1355</f>
        <v>0</v>
      </c>
      <c r="O1355" s="170" t="s">
        <v>3818</v>
      </c>
    </row>
    <row r="1356" spans="1:16" s="143" customFormat="1" outlineLevel="3">
      <c r="A1356" s="109"/>
      <c r="B1356" s="110"/>
      <c r="C1356" s="110"/>
      <c r="D1356" s="111" t="s">
        <v>581</v>
      </c>
      <c r="E1356" s="110"/>
      <c r="F1356" s="112">
        <v>463.37200000000001</v>
      </c>
      <c r="G1356" s="141"/>
      <c r="H1356" s="142"/>
      <c r="I1356" s="141"/>
      <c r="J1356" s="174"/>
      <c r="K1356" s="175"/>
      <c r="L1356" s="176"/>
      <c r="M1356" s="176"/>
      <c r="N1356" s="176"/>
      <c r="O1356" s="178" t="s">
        <v>2</v>
      </c>
      <c r="P1356" s="177"/>
    </row>
    <row r="1357" spans="1:16" s="146" customFormat="1" ht="12.75" customHeight="1" outlineLevel="2">
      <c r="A1357" s="113"/>
      <c r="B1357" s="114"/>
      <c r="C1357" s="114"/>
      <c r="D1357" s="115"/>
      <c r="E1357" s="114"/>
      <c r="F1357" s="116"/>
      <c r="G1357" s="144"/>
      <c r="H1357" s="145"/>
      <c r="I1357" s="144"/>
      <c r="J1357" s="179"/>
      <c r="K1357" s="180"/>
      <c r="L1357" s="181"/>
      <c r="M1357" s="181"/>
      <c r="N1357" s="181"/>
      <c r="O1357" s="182" t="s">
        <v>2</v>
      </c>
      <c r="P1357" s="183"/>
    </row>
    <row r="1358" spans="1:16" s="146" customFormat="1" ht="12.75" customHeight="1" outlineLevel="1">
      <c r="A1358" s="113"/>
      <c r="B1358" s="114"/>
      <c r="C1358" s="114"/>
      <c r="D1358" s="115"/>
      <c r="E1358" s="114"/>
      <c r="F1358" s="116"/>
      <c r="G1358" s="144"/>
      <c r="H1358" s="145"/>
      <c r="I1358" s="144"/>
      <c r="J1358" s="179"/>
      <c r="K1358" s="180"/>
      <c r="L1358" s="181"/>
      <c r="M1358" s="181"/>
      <c r="N1358" s="181"/>
      <c r="O1358" s="182" t="s">
        <v>2</v>
      </c>
      <c r="P1358" s="183"/>
    </row>
    <row r="1359" spans="1:16" s="134" customFormat="1" ht="18.75" customHeight="1">
      <c r="A1359" s="96"/>
      <c r="B1359" s="97"/>
      <c r="C1359" s="98"/>
      <c r="D1359" s="98" t="s">
        <v>1461</v>
      </c>
      <c r="E1359" s="97"/>
      <c r="F1359" s="99"/>
      <c r="G1359" s="132"/>
      <c r="H1359" s="133"/>
      <c r="I1359" s="132"/>
      <c r="J1359" s="160">
        <f>SUBTOTAL(9,J1360:J1368)</f>
        <v>0</v>
      </c>
      <c r="K1359" s="161"/>
      <c r="L1359" s="186">
        <f>SUBTOTAL(9,L1360:L1368)</f>
        <v>0</v>
      </c>
      <c r="M1359" s="162"/>
      <c r="N1359" s="186">
        <f>SUBTOTAL(9,N1360:N1368)</f>
        <v>0</v>
      </c>
      <c r="O1359" s="163" t="s">
        <v>2</v>
      </c>
      <c r="P1359" s="164"/>
    </row>
    <row r="1360" spans="1:16" s="137" customFormat="1" ht="16.5" customHeight="1" outlineLevel="1">
      <c r="A1360" s="100"/>
      <c r="B1360" s="101"/>
      <c r="C1360" s="102"/>
      <c r="D1360" s="102" t="s">
        <v>737</v>
      </c>
      <c r="E1360" s="101"/>
      <c r="F1360" s="103"/>
      <c r="G1360" s="135"/>
      <c r="H1360" s="136"/>
      <c r="I1360" s="135"/>
      <c r="J1360" s="165">
        <f>SUBTOTAL(9,J1361:J1367)</f>
        <v>0</v>
      </c>
      <c r="K1360" s="166"/>
      <c r="L1360" s="167">
        <f>SUBTOTAL(9,L1361:L1367)</f>
        <v>0</v>
      </c>
      <c r="M1360" s="168"/>
      <c r="N1360" s="167">
        <f>SUBTOTAL(9,N1361:N1367)</f>
        <v>0</v>
      </c>
      <c r="O1360" s="163" t="s">
        <v>2</v>
      </c>
      <c r="P1360" s="169"/>
    </row>
    <row r="1361" spans="1:16" ht="22.5" outlineLevel="2">
      <c r="A1361" s="104">
        <v>548</v>
      </c>
      <c r="B1361" s="105" t="s">
        <v>7</v>
      </c>
      <c r="C1361" s="106" t="s">
        <v>62</v>
      </c>
      <c r="D1361" s="107" t="s">
        <v>1355</v>
      </c>
      <c r="E1361" s="105" t="s">
        <v>17</v>
      </c>
      <c r="F1361" s="108">
        <v>1</v>
      </c>
      <c r="G1361" s="138"/>
      <c r="H1361" s="139">
        <f t="shared" ref="H1361:H1366" si="0">F1361*(1+G1361/100)</f>
        <v>1</v>
      </c>
      <c r="I1361" s="138"/>
      <c r="J1361" s="170">
        <f t="shared" ref="J1361:J1366" si="1">H1361*I1361</f>
        <v>0</v>
      </c>
      <c r="K1361" s="171"/>
      <c r="L1361" s="172">
        <f t="shared" ref="L1361:L1366" si="2">H1361*K1361</f>
        <v>0</v>
      </c>
      <c r="M1361" s="171"/>
      <c r="N1361" s="172">
        <f t="shared" ref="N1361:N1366" si="3">H1361*M1361</f>
        <v>0</v>
      </c>
      <c r="O1361" s="184" t="s">
        <v>1651</v>
      </c>
    </row>
    <row r="1362" spans="1:16" ht="22.5" outlineLevel="2">
      <c r="A1362" s="104">
        <v>549</v>
      </c>
      <c r="B1362" s="105" t="s">
        <v>7</v>
      </c>
      <c r="C1362" s="106" t="s">
        <v>63</v>
      </c>
      <c r="D1362" s="107" t="s">
        <v>3827</v>
      </c>
      <c r="E1362" s="105" t="s">
        <v>17</v>
      </c>
      <c r="F1362" s="108">
        <v>1</v>
      </c>
      <c r="G1362" s="138"/>
      <c r="H1362" s="139">
        <f t="shared" si="0"/>
        <v>1</v>
      </c>
      <c r="I1362" s="138"/>
      <c r="J1362" s="170">
        <f t="shared" si="1"/>
        <v>0</v>
      </c>
      <c r="K1362" s="171"/>
      <c r="L1362" s="172">
        <f t="shared" si="2"/>
        <v>0</v>
      </c>
      <c r="M1362" s="171"/>
      <c r="N1362" s="172">
        <f t="shared" si="3"/>
        <v>0</v>
      </c>
      <c r="O1362" s="184" t="s">
        <v>1651</v>
      </c>
    </row>
    <row r="1363" spans="1:16" outlineLevel="2">
      <c r="A1363" s="104">
        <v>550</v>
      </c>
      <c r="B1363" s="105" t="s">
        <v>7</v>
      </c>
      <c r="C1363" s="106" t="s">
        <v>64</v>
      </c>
      <c r="D1363" s="107" t="s">
        <v>777</v>
      </c>
      <c r="E1363" s="105" t="s">
        <v>17</v>
      </c>
      <c r="F1363" s="108">
        <v>1</v>
      </c>
      <c r="G1363" s="138"/>
      <c r="H1363" s="139">
        <f t="shared" si="0"/>
        <v>1</v>
      </c>
      <c r="I1363" s="138"/>
      <c r="J1363" s="170">
        <f t="shared" si="1"/>
        <v>0</v>
      </c>
      <c r="K1363" s="171"/>
      <c r="L1363" s="172">
        <f t="shared" si="2"/>
        <v>0</v>
      </c>
      <c r="M1363" s="171"/>
      <c r="N1363" s="172">
        <f t="shared" si="3"/>
        <v>0</v>
      </c>
      <c r="O1363" s="184" t="s">
        <v>1651</v>
      </c>
    </row>
    <row r="1364" spans="1:16" outlineLevel="2">
      <c r="A1364" s="104">
        <v>551</v>
      </c>
      <c r="B1364" s="105" t="s">
        <v>7</v>
      </c>
      <c r="C1364" s="106" t="s">
        <v>65</v>
      </c>
      <c r="D1364" s="107" t="s">
        <v>1024</v>
      </c>
      <c r="E1364" s="105" t="s">
        <v>17</v>
      </c>
      <c r="F1364" s="108">
        <v>1</v>
      </c>
      <c r="G1364" s="138"/>
      <c r="H1364" s="139">
        <f t="shared" si="0"/>
        <v>1</v>
      </c>
      <c r="I1364" s="138"/>
      <c r="J1364" s="170">
        <f t="shared" si="1"/>
        <v>0</v>
      </c>
      <c r="K1364" s="171"/>
      <c r="L1364" s="172">
        <f t="shared" si="2"/>
        <v>0</v>
      </c>
      <c r="M1364" s="171"/>
      <c r="N1364" s="172">
        <f t="shared" si="3"/>
        <v>0</v>
      </c>
      <c r="O1364" s="184" t="s">
        <v>1651</v>
      </c>
    </row>
    <row r="1365" spans="1:16" ht="33.75" outlineLevel="2">
      <c r="A1365" s="104">
        <v>552</v>
      </c>
      <c r="B1365" s="105" t="s">
        <v>7</v>
      </c>
      <c r="C1365" s="106" t="s">
        <v>66</v>
      </c>
      <c r="D1365" s="107" t="s">
        <v>1431</v>
      </c>
      <c r="E1365" s="105" t="s">
        <v>17</v>
      </c>
      <c r="F1365" s="108">
        <v>1</v>
      </c>
      <c r="G1365" s="138"/>
      <c r="H1365" s="139">
        <f t="shared" si="0"/>
        <v>1</v>
      </c>
      <c r="I1365" s="138"/>
      <c r="J1365" s="170">
        <f t="shared" si="1"/>
        <v>0</v>
      </c>
      <c r="K1365" s="171"/>
      <c r="L1365" s="172">
        <f t="shared" si="2"/>
        <v>0</v>
      </c>
      <c r="M1365" s="171"/>
      <c r="N1365" s="172">
        <f t="shared" si="3"/>
        <v>0</v>
      </c>
      <c r="O1365" s="184" t="s">
        <v>1651</v>
      </c>
    </row>
    <row r="1366" spans="1:16" outlineLevel="2">
      <c r="A1366" s="104">
        <v>553</v>
      </c>
      <c r="B1366" s="105" t="s">
        <v>7</v>
      </c>
      <c r="C1366" s="106" t="s">
        <v>67</v>
      </c>
      <c r="D1366" s="107" t="s">
        <v>501</v>
      </c>
      <c r="E1366" s="105" t="s">
        <v>17</v>
      </c>
      <c r="F1366" s="108">
        <v>1</v>
      </c>
      <c r="G1366" s="138"/>
      <c r="H1366" s="139">
        <f t="shared" si="0"/>
        <v>1</v>
      </c>
      <c r="I1366" s="138"/>
      <c r="J1366" s="170">
        <f t="shared" si="1"/>
        <v>0</v>
      </c>
      <c r="K1366" s="171"/>
      <c r="L1366" s="172">
        <f t="shared" si="2"/>
        <v>0</v>
      </c>
      <c r="M1366" s="171"/>
      <c r="N1366" s="172">
        <f t="shared" si="3"/>
        <v>0</v>
      </c>
      <c r="O1366" s="184" t="s">
        <v>1651</v>
      </c>
    </row>
    <row r="1367" spans="1:16" s="146" customFormat="1" ht="12.75" customHeight="1" outlineLevel="2">
      <c r="A1367" s="113"/>
      <c r="B1367" s="114"/>
      <c r="C1367" s="114"/>
      <c r="D1367" s="115"/>
      <c r="E1367" s="114"/>
      <c r="F1367" s="116"/>
      <c r="G1367" s="144"/>
      <c r="H1367" s="145"/>
      <c r="I1367" s="144"/>
      <c r="J1367" s="179"/>
      <c r="K1367" s="180"/>
      <c r="L1367" s="181"/>
      <c r="M1367" s="181"/>
      <c r="N1367" s="181"/>
      <c r="O1367" s="182" t="s">
        <v>2</v>
      </c>
      <c r="P1367" s="183"/>
    </row>
    <row r="1368" spans="1:16" s="146" customFormat="1" ht="12.75" customHeight="1" outlineLevel="1">
      <c r="A1368" s="113"/>
      <c r="B1368" s="114"/>
      <c r="C1368" s="114"/>
      <c r="D1368" s="115"/>
      <c r="E1368" s="114"/>
      <c r="F1368" s="116"/>
      <c r="G1368" s="144"/>
      <c r="H1368" s="145"/>
      <c r="I1368" s="144"/>
      <c r="J1368" s="179"/>
      <c r="K1368" s="180"/>
      <c r="L1368" s="181"/>
      <c r="M1368" s="181"/>
      <c r="N1368" s="181"/>
      <c r="O1368" s="182" t="s">
        <v>2</v>
      </c>
      <c r="P1368" s="183"/>
    </row>
    <row r="1369" spans="1:16" s="146" customFormat="1" ht="12.75" customHeight="1">
      <c r="A1369" s="113"/>
      <c r="B1369" s="114"/>
      <c r="C1369" s="114"/>
      <c r="D1369" s="115"/>
      <c r="E1369" s="114"/>
      <c r="F1369" s="116"/>
      <c r="G1369" s="144"/>
      <c r="H1369" s="145"/>
      <c r="I1369" s="144"/>
      <c r="J1369" s="179"/>
      <c r="K1369" s="180"/>
      <c r="L1369" s="181"/>
      <c r="M1369" s="181"/>
      <c r="N1369" s="181"/>
      <c r="O1369" s="182" t="s">
        <v>2</v>
      </c>
      <c r="P1369" s="183"/>
    </row>
  </sheetData>
  <sheetProtection algorithmName="SHA-512" hashValue="bsY1Dg0CIu+uxXscr528cxPplJy4HhqRPKcCn44EzhdCjXZum8OBr4r6umrG74PyLMWmukYO8M/ArleOldzm+A==" saltValue="6gbeT+fG+dvDpKYTQpIRDw==" spinCount="100000" sheet="1" selectLockedCells="1"/>
  <protectedRanges>
    <protectedRange algorithmName="SHA-512" hashValue="Z4410ugrvX7f3zpZv8UAMgiO/bZf/JicXYNvGRvMfsxVxiZI1aHbHwfntrjC3GHu87CwDhs5BsmRuuzZowEcdQ==" saltValue="EKhf5DWttb/ZQjjTL1QvZg==" spinCount="100000" sqref="I1:I1048576 J3" name="Oblast2"/>
    <protectedRange algorithmName="SHA-512" hashValue="shcTjOiFpBqkuwa70AKz6CUIxFS3wocJpjjWSL/7+CdHTlIkNR7IbxEy/1GZHF08u8MKf1w09m8Cw0gWA0/SiA==" saltValue="Swhj/orgi8SMbnCU/Hsmww==" spinCount="100000" sqref="A1:F1048576" name="Oblast1"/>
  </protectedRanges>
  <mergeCells count="1">
    <mergeCell ref="M3:N3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90" fitToHeight="9999" orientation="landscape" horizontalDpi="300" verticalDpi="300" r:id="rId1"/>
  <headerFooter alignWithMargins="0">
    <oddFooter>&amp;L&amp;8www.euroCALC.cz&amp;C&amp;8&amp;P z &amp;N&amp;R&amp;8&amp;D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EZ67"/>
  <sheetViews>
    <sheetView showGridLines="0" showZeros="0" zoomScaleNormal="100" zoomScaleSheetLayoutView="100" workbookViewId="0">
      <selection activeCell="F28" sqref="F28"/>
    </sheetView>
  </sheetViews>
  <sheetFormatPr defaultColWidth="9" defaultRowHeight="10.5"/>
  <cols>
    <col min="1" max="1" width="3.5703125" style="241" customWidth="1"/>
    <col min="2" max="2" width="9.7109375" style="216" customWidth="1"/>
    <col min="3" max="3" width="48" style="217" customWidth="1"/>
    <col min="4" max="4" width="4.42578125" style="218" customWidth="1"/>
    <col min="5" max="5" width="11.5703125" style="219" customWidth="1"/>
    <col min="6" max="6" width="11" style="191" customWidth="1"/>
    <col min="7" max="7" width="15.42578125" style="242" customWidth="1"/>
    <col min="8" max="8" width="33.140625" style="243" customWidth="1"/>
    <col min="9" max="9" width="9" style="244"/>
    <col min="10" max="252" width="9" style="192"/>
    <col min="253" max="253" width="3.5703125" style="192" customWidth="1"/>
    <col min="254" max="254" width="9.7109375" style="192" customWidth="1"/>
    <col min="255" max="255" width="48" style="192" customWidth="1"/>
    <col min="256" max="256" width="4.42578125" style="192" customWidth="1"/>
    <col min="257" max="257" width="11.5703125" style="192" customWidth="1"/>
    <col min="258" max="258" width="11" style="192" customWidth="1"/>
    <col min="259" max="259" width="12" style="192" customWidth="1"/>
    <col min="260" max="260" width="33.140625" style="192" customWidth="1"/>
    <col min="261" max="508" width="9" style="192"/>
    <col min="509" max="509" width="3.5703125" style="192" customWidth="1"/>
    <col min="510" max="510" width="9.7109375" style="192" customWidth="1"/>
    <col min="511" max="511" width="48" style="192" customWidth="1"/>
    <col min="512" max="512" width="4.42578125" style="192" customWidth="1"/>
    <col min="513" max="513" width="11.5703125" style="192" customWidth="1"/>
    <col min="514" max="514" width="11" style="192" customWidth="1"/>
    <col min="515" max="515" width="12" style="192" customWidth="1"/>
    <col min="516" max="516" width="33.140625" style="192" customWidth="1"/>
    <col min="517" max="764" width="9" style="192"/>
    <col min="765" max="765" width="3.5703125" style="192" customWidth="1"/>
    <col min="766" max="766" width="9.7109375" style="192" customWidth="1"/>
    <col min="767" max="767" width="48" style="192" customWidth="1"/>
    <col min="768" max="768" width="4.42578125" style="192" customWidth="1"/>
    <col min="769" max="769" width="11.5703125" style="192" customWidth="1"/>
    <col min="770" max="770" width="11" style="192" customWidth="1"/>
    <col min="771" max="771" width="12" style="192" customWidth="1"/>
    <col min="772" max="772" width="33.140625" style="192" customWidth="1"/>
    <col min="773" max="1020" width="9" style="192"/>
    <col min="1021" max="1021" width="3.5703125" style="192" customWidth="1"/>
    <col min="1022" max="1022" width="9.7109375" style="192" customWidth="1"/>
    <col min="1023" max="1023" width="48" style="192" customWidth="1"/>
    <col min="1024" max="1024" width="4.42578125" style="192" customWidth="1"/>
    <col min="1025" max="1025" width="11.5703125" style="192" customWidth="1"/>
    <col min="1026" max="1026" width="11" style="192" customWidth="1"/>
    <col min="1027" max="1027" width="12" style="192" customWidth="1"/>
    <col min="1028" max="1028" width="33.140625" style="192" customWidth="1"/>
    <col min="1029" max="1276" width="9" style="192"/>
    <col min="1277" max="1277" width="3.5703125" style="192" customWidth="1"/>
    <col min="1278" max="1278" width="9.7109375" style="192" customWidth="1"/>
    <col min="1279" max="1279" width="48" style="192" customWidth="1"/>
    <col min="1280" max="1280" width="4.42578125" style="192" customWidth="1"/>
    <col min="1281" max="1281" width="11.5703125" style="192" customWidth="1"/>
    <col min="1282" max="1282" width="11" style="192" customWidth="1"/>
    <col min="1283" max="1283" width="12" style="192" customWidth="1"/>
    <col min="1284" max="1284" width="33.140625" style="192" customWidth="1"/>
    <col min="1285" max="1532" width="9" style="192"/>
    <col min="1533" max="1533" width="3.5703125" style="192" customWidth="1"/>
    <col min="1534" max="1534" width="9.7109375" style="192" customWidth="1"/>
    <col min="1535" max="1535" width="48" style="192" customWidth="1"/>
    <col min="1536" max="1536" width="4.42578125" style="192" customWidth="1"/>
    <col min="1537" max="1537" width="11.5703125" style="192" customWidth="1"/>
    <col min="1538" max="1538" width="11" style="192" customWidth="1"/>
    <col min="1539" max="1539" width="12" style="192" customWidth="1"/>
    <col min="1540" max="1540" width="33.140625" style="192" customWidth="1"/>
    <col min="1541" max="1788" width="9" style="192"/>
    <col min="1789" max="1789" width="3.5703125" style="192" customWidth="1"/>
    <col min="1790" max="1790" width="9.7109375" style="192" customWidth="1"/>
    <col min="1791" max="1791" width="48" style="192" customWidth="1"/>
    <col min="1792" max="1792" width="4.42578125" style="192" customWidth="1"/>
    <col min="1793" max="1793" width="11.5703125" style="192" customWidth="1"/>
    <col min="1794" max="1794" width="11" style="192" customWidth="1"/>
    <col min="1795" max="1795" width="12" style="192" customWidth="1"/>
    <col min="1796" max="1796" width="33.140625" style="192" customWidth="1"/>
    <col min="1797" max="2044" width="9" style="192"/>
    <col min="2045" max="2045" width="3.5703125" style="192" customWidth="1"/>
    <col min="2046" max="2046" width="9.7109375" style="192" customWidth="1"/>
    <col min="2047" max="2047" width="48" style="192" customWidth="1"/>
    <col min="2048" max="2048" width="4.42578125" style="192" customWidth="1"/>
    <col min="2049" max="2049" width="11.5703125" style="192" customWidth="1"/>
    <col min="2050" max="2050" width="11" style="192" customWidth="1"/>
    <col min="2051" max="2051" width="12" style="192" customWidth="1"/>
    <col min="2052" max="2052" width="33.140625" style="192" customWidth="1"/>
    <col min="2053" max="2300" width="9" style="192"/>
    <col min="2301" max="2301" width="3.5703125" style="192" customWidth="1"/>
    <col min="2302" max="2302" width="9.7109375" style="192" customWidth="1"/>
    <col min="2303" max="2303" width="48" style="192" customWidth="1"/>
    <col min="2304" max="2304" width="4.42578125" style="192" customWidth="1"/>
    <col min="2305" max="2305" width="11.5703125" style="192" customWidth="1"/>
    <col min="2306" max="2306" width="11" style="192" customWidth="1"/>
    <col min="2307" max="2307" width="12" style="192" customWidth="1"/>
    <col min="2308" max="2308" width="33.140625" style="192" customWidth="1"/>
    <col min="2309" max="2556" width="9" style="192"/>
    <col min="2557" max="2557" width="3.5703125" style="192" customWidth="1"/>
    <col min="2558" max="2558" width="9.7109375" style="192" customWidth="1"/>
    <col min="2559" max="2559" width="48" style="192" customWidth="1"/>
    <col min="2560" max="2560" width="4.42578125" style="192" customWidth="1"/>
    <col min="2561" max="2561" width="11.5703125" style="192" customWidth="1"/>
    <col min="2562" max="2562" width="11" style="192" customWidth="1"/>
    <col min="2563" max="2563" width="12" style="192" customWidth="1"/>
    <col min="2564" max="2564" width="33.140625" style="192" customWidth="1"/>
    <col min="2565" max="2812" width="9" style="192"/>
    <col min="2813" max="2813" width="3.5703125" style="192" customWidth="1"/>
    <col min="2814" max="2814" width="9.7109375" style="192" customWidth="1"/>
    <col min="2815" max="2815" width="48" style="192" customWidth="1"/>
    <col min="2816" max="2816" width="4.42578125" style="192" customWidth="1"/>
    <col min="2817" max="2817" width="11.5703125" style="192" customWidth="1"/>
    <col min="2818" max="2818" width="11" style="192" customWidth="1"/>
    <col min="2819" max="2819" width="12" style="192" customWidth="1"/>
    <col min="2820" max="2820" width="33.140625" style="192" customWidth="1"/>
    <col min="2821" max="3068" width="9" style="192"/>
    <col min="3069" max="3069" width="3.5703125" style="192" customWidth="1"/>
    <col min="3070" max="3070" width="9.7109375" style="192" customWidth="1"/>
    <col min="3071" max="3071" width="48" style="192" customWidth="1"/>
    <col min="3072" max="3072" width="4.42578125" style="192" customWidth="1"/>
    <col min="3073" max="3073" width="11.5703125" style="192" customWidth="1"/>
    <col min="3074" max="3074" width="11" style="192" customWidth="1"/>
    <col min="3075" max="3075" width="12" style="192" customWidth="1"/>
    <col min="3076" max="3076" width="33.140625" style="192" customWidth="1"/>
    <col min="3077" max="3324" width="9" style="192"/>
    <col min="3325" max="3325" width="3.5703125" style="192" customWidth="1"/>
    <col min="3326" max="3326" width="9.7109375" style="192" customWidth="1"/>
    <col min="3327" max="3327" width="48" style="192" customWidth="1"/>
    <col min="3328" max="3328" width="4.42578125" style="192" customWidth="1"/>
    <col min="3329" max="3329" width="11.5703125" style="192" customWidth="1"/>
    <col min="3330" max="3330" width="11" style="192" customWidth="1"/>
    <col min="3331" max="3331" width="12" style="192" customWidth="1"/>
    <col min="3332" max="3332" width="33.140625" style="192" customWidth="1"/>
    <col min="3333" max="3580" width="9" style="192"/>
    <col min="3581" max="3581" width="3.5703125" style="192" customWidth="1"/>
    <col min="3582" max="3582" width="9.7109375" style="192" customWidth="1"/>
    <col min="3583" max="3583" width="48" style="192" customWidth="1"/>
    <col min="3584" max="3584" width="4.42578125" style="192" customWidth="1"/>
    <col min="3585" max="3585" width="11.5703125" style="192" customWidth="1"/>
    <col min="3586" max="3586" width="11" style="192" customWidth="1"/>
    <col min="3587" max="3587" width="12" style="192" customWidth="1"/>
    <col min="3588" max="3588" width="33.140625" style="192" customWidth="1"/>
    <col min="3589" max="3836" width="9" style="192"/>
    <col min="3837" max="3837" width="3.5703125" style="192" customWidth="1"/>
    <col min="3838" max="3838" width="9.7109375" style="192" customWidth="1"/>
    <col min="3839" max="3839" width="48" style="192" customWidth="1"/>
    <col min="3840" max="3840" width="4.42578125" style="192" customWidth="1"/>
    <col min="3841" max="3841" width="11.5703125" style="192" customWidth="1"/>
    <col min="3842" max="3842" width="11" style="192" customWidth="1"/>
    <col min="3843" max="3843" width="12" style="192" customWidth="1"/>
    <col min="3844" max="3844" width="33.140625" style="192" customWidth="1"/>
    <col min="3845" max="4092" width="9" style="192"/>
    <col min="4093" max="4093" width="3.5703125" style="192" customWidth="1"/>
    <col min="4094" max="4094" width="9.7109375" style="192" customWidth="1"/>
    <col min="4095" max="4095" width="48" style="192" customWidth="1"/>
    <col min="4096" max="4096" width="4.42578125" style="192" customWidth="1"/>
    <col min="4097" max="4097" width="11.5703125" style="192" customWidth="1"/>
    <col min="4098" max="4098" width="11" style="192" customWidth="1"/>
    <col min="4099" max="4099" width="12" style="192" customWidth="1"/>
    <col min="4100" max="4100" width="33.140625" style="192" customWidth="1"/>
    <col min="4101" max="4348" width="9" style="192"/>
    <col min="4349" max="4349" width="3.5703125" style="192" customWidth="1"/>
    <col min="4350" max="4350" width="9.7109375" style="192" customWidth="1"/>
    <col min="4351" max="4351" width="48" style="192" customWidth="1"/>
    <col min="4352" max="4352" width="4.42578125" style="192" customWidth="1"/>
    <col min="4353" max="4353" width="11.5703125" style="192" customWidth="1"/>
    <col min="4354" max="4354" width="11" style="192" customWidth="1"/>
    <col min="4355" max="4355" width="12" style="192" customWidth="1"/>
    <col min="4356" max="4356" width="33.140625" style="192" customWidth="1"/>
    <col min="4357" max="4604" width="9" style="192"/>
    <col min="4605" max="4605" width="3.5703125" style="192" customWidth="1"/>
    <col min="4606" max="4606" width="9.7109375" style="192" customWidth="1"/>
    <col min="4607" max="4607" width="48" style="192" customWidth="1"/>
    <col min="4608" max="4608" width="4.42578125" style="192" customWidth="1"/>
    <col min="4609" max="4609" width="11.5703125" style="192" customWidth="1"/>
    <col min="4610" max="4610" width="11" style="192" customWidth="1"/>
    <col min="4611" max="4611" width="12" style="192" customWidth="1"/>
    <col min="4612" max="4612" width="33.140625" style="192" customWidth="1"/>
    <col min="4613" max="4860" width="9" style="192"/>
    <col min="4861" max="4861" width="3.5703125" style="192" customWidth="1"/>
    <col min="4862" max="4862" width="9.7109375" style="192" customWidth="1"/>
    <col min="4863" max="4863" width="48" style="192" customWidth="1"/>
    <col min="4864" max="4864" width="4.42578125" style="192" customWidth="1"/>
    <col min="4865" max="4865" width="11.5703125" style="192" customWidth="1"/>
    <col min="4866" max="4866" width="11" style="192" customWidth="1"/>
    <col min="4867" max="4867" width="12" style="192" customWidth="1"/>
    <col min="4868" max="4868" width="33.140625" style="192" customWidth="1"/>
    <col min="4869" max="5116" width="9" style="192"/>
    <col min="5117" max="5117" width="3.5703125" style="192" customWidth="1"/>
    <col min="5118" max="5118" width="9.7109375" style="192" customWidth="1"/>
    <col min="5119" max="5119" width="48" style="192" customWidth="1"/>
    <col min="5120" max="5120" width="4.42578125" style="192" customWidth="1"/>
    <col min="5121" max="5121" width="11.5703125" style="192" customWidth="1"/>
    <col min="5122" max="5122" width="11" style="192" customWidth="1"/>
    <col min="5123" max="5123" width="12" style="192" customWidth="1"/>
    <col min="5124" max="5124" width="33.140625" style="192" customWidth="1"/>
    <col min="5125" max="5372" width="9" style="192"/>
    <col min="5373" max="5373" width="3.5703125" style="192" customWidth="1"/>
    <col min="5374" max="5374" width="9.7109375" style="192" customWidth="1"/>
    <col min="5375" max="5375" width="48" style="192" customWidth="1"/>
    <col min="5376" max="5376" width="4.42578125" style="192" customWidth="1"/>
    <col min="5377" max="5377" width="11.5703125" style="192" customWidth="1"/>
    <col min="5378" max="5378" width="11" style="192" customWidth="1"/>
    <col min="5379" max="5379" width="12" style="192" customWidth="1"/>
    <col min="5380" max="5380" width="33.140625" style="192" customWidth="1"/>
    <col min="5381" max="5628" width="9" style="192"/>
    <col min="5629" max="5629" width="3.5703125" style="192" customWidth="1"/>
    <col min="5630" max="5630" width="9.7109375" style="192" customWidth="1"/>
    <col min="5631" max="5631" width="48" style="192" customWidth="1"/>
    <col min="5632" max="5632" width="4.42578125" style="192" customWidth="1"/>
    <col min="5633" max="5633" width="11.5703125" style="192" customWidth="1"/>
    <col min="5634" max="5634" width="11" style="192" customWidth="1"/>
    <col min="5635" max="5635" width="12" style="192" customWidth="1"/>
    <col min="5636" max="5636" width="33.140625" style="192" customWidth="1"/>
    <col min="5637" max="5884" width="9" style="192"/>
    <col min="5885" max="5885" width="3.5703125" style="192" customWidth="1"/>
    <col min="5886" max="5886" width="9.7109375" style="192" customWidth="1"/>
    <col min="5887" max="5887" width="48" style="192" customWidth="1"/>
    <col min="5888" max="5888" width="4.42578125" style="192" customWidth="1"/>
    <col min="5889" max="5889" width="11.5703125" style="192" customWidth="1"/>
    <col min="5890" max="5890" width="11" style="192" customWidth="1"/>
    <col min="5891" max="5891" width="12" style="192" customWidth="1"/>
    <col min="5892" max="5892" width="33.140625" style="192" customWidth="1"/>
    <col min="5893" max="6140" width="9" style="192"/>
    <col min="6141" max="6141" width="3.5703125" style="192" customWidth="1"/>
    <col min="6142" max="6142" width="9.7109375" style="192" customWidth="1"/>
    <col min="6143" max="6143" width="48" style="192" customWidth="1"/>
    <col min="6144" max="6144" width="4.42578125" style="192" customWidth="1"/>
    <col min="6145" max="6145" width="11.5703125" style="192" customWidth="1"/>
    <col min="6146" max="6146" width="11" style="192" customWidth="1"/>
    <col min="6147" max="6147" width="12" style="192" customWidth="1"/>
    <col min="6148" max="6148" width="33.140625" style="192" customWidth="1"/>
    <col min="6149" max="6396" width="9" style="192"/>
    <col min="6397" max="6397" width="3.5703125" style="192" customWidth="1"/>
    <col min="6398" max="6398" width="9.7109375" style="192" customWidth="1"/>
    <col min="6399" max="6399" width="48" style="192" customWidth="1"/>
    <col min="6400" max="6400" width="4.42578125" style="192" customWidth="1"/>
    <col min="6401" max="6401" width="11.5703125" style="192" customWidth="1"/>
    <col min="6402" max="6402" width="11" style="192" customWidth="1"/>
    <col min="6403" max="6403" width="12" style="192" customWidth="1"/>
    <col min="6404" max="6404" width="33.140625" style="192" customWidth="1"/>
    <col min="6405" max="6652" width="9" style="192"/>
    <col min="6653" max="6653" width="3.5703125" style="192" customWidth="1"/>
    <col min="6654" max="6654" width="9.7109375" style="192" customWidth="1"/>
    <col min="6655" max="6655" width="48" style="192" customWidth="1"/>
    <col min="6656" max="6656" width="4.42578125" style="192" customWidth="1"/>
    <col min="6657" max="6657" width="11.5703125" style="192" customWidth="1"/>
    <col min="6658" max="6658" width="11" style="192" customWidth="1"/>
    <col min="6659" max="6659" width="12" style="192" customWidth="1"/>
    <col min="6660" max="6660" width="33.140625" style="192" customWidth="1"/>
    <col min="6661" max="6908" width="9" style="192"/>
    <col min="6909" max="6909" width="3.5703125" style="192" customWidth="1"/>
    <col min="6910" max="6910" width="9.7109375" style="192" customWidth="1"/>
    <col min="6911" max="6911" width="48" style="192" customWidth="1"/>
    <col min="6912" max="6912" width="4.42578125" style="192" customWidth="1"/>
    <col min="6913" max="6913" width="11.5703125" style="192" customWidth="1"/>
    <col min="6914" max="6914" width="11" style="192" customWidth="1"/>
    <col min="6915" max="6915" width="12" style="192" customWidth="1"/>
    <col min="6916" max="6916" width="33.140625" style="192" customWidth="1"/>
    <col min="6917" max="7164" width="9" style="192"/>
    <col min="7165" max="7165" width="3.5703125" style="192" customWidth="1"/>
    <col min="7166" max="7166" width="9.7109375" style="192" customWidth="1"/>
    <col min="7167" max="7167" width="48" style="192" customWidth="1"/>
    <col min="7168" max="7168" width="4.42578125" style="192" customWidth="1"/>
    <col min="7169" max="7169" width="11.5703125" style="192" customWidth="1"/>
    <col min="7170" max="7170" width="11" style="192" customWidth="1"/>
    <col min="7171" max="7171" width="12" style="192" customWidth="1"/>
    <col min="7172" max="7172" width="33.140625" style="192" customWidth="1"/>
    <col min="7173" max="7420" width="9" style="192"/>
    <col min="7421" max="7421" width="3.5703125" style="192" customWidth="1"/>
    <col min="7422" max="7422" width="9.7109375" style="192" customWidth="1"/>
    <col min="7423" max="7423" width="48" style="192" customWidth="1"/>
    <col min="7424" max="7424" width="4.42578125" style="192" customWidth="1"/>
    <col min="7425" max="7425" width="11.5703125" style="192" customWidth="1"/>
    <col min="7426" max="7426" width="11" style="192" customWidth="1"/>
    <col min="7427" max="7427" width="12" style="192" customWidth="1"/>
    <col min="7428" max="7428" width="33.140625" style="192" customWidth="1"/>
    <col min="7429" max="7676" width="9" style="192"/>
    <col min="7677" max="7677" width="3.5703125" style="192" customWidth="1"/>
    <col min="7678" max="7678" width="9.7109375" style="192" customWidth="1"/>
    <col min="7679" max="7679" width="48" style="192" customWidth="1"/>
    <col min="7680" max="7680" width="4.42578125" style="192" customWidth="1"/>
    <col min="7681" max="7681" width="11.5703125" style="192" customWidth="1"/>
    <col min="7682" max="7682" width="11" style="192" customWidth="1"/>
    <col min="7683" max="7683" width="12" style="192" customWidth="1"/>
    <col min="7684" max="7684" width="33.140625" style="192" customWidth="1"/>
    <col min="7685" max="7932" width="9" style="192"/>
    <col min="7933" max="7933" width="3.5703125" style="192" customWidth="1"/>
    <col min="7934" max="7934" width="9.7109375" style="192" customWidth="1"/>
    <col min="7935" max="7935" width="48" style="192" customWidth="1"/>
    <col min="7936" max="7936" width="4.42578125" style="192" customWidth="1"/>
    <col min="7937" max="7937" width="11.5703125" style="192" customWidth="1"/>
    <col min="7938" max="7938" width="11" style="192" customWidth="1"/>
    <col min="7939" max="7939" width="12" style="192" customWidth="1"/>
    <col min="7940" max="7940" width="33.140625" style="192" customWidth="1"/>
    <col min="7941" max="8188" width="9" style="192"/>
    <col min="8189" max="8189" width="3.5703125" style="192" customWidth="1"/>
    <col min="8190" max="8190" width="9.7109375" style="192" customWidth="1"/>
    <col min="8191" max="8191" width="48" style="192" customWidth="1"/>
    <col min="8192" max="8192" width="4.42578125" style="192" customWidth="1"/>
    <col min="8193" max="8193" width="11.5703125" style="192" customWidth="1"/>
    <col min="8194" max="8194" width="11" style="192" customWidth="1"/>
    <col min="8195" max="8195" width="12" style="192" customWidth="1"/>
    <col min="8196" max="8196" width="33.140625" style="192" customWidth="1"/>
    <col min="8197" max="8444" width="9" style="192"/>
    <col min="8445" max="8445" width="3.5703125" style="192" customWidth="1"/>
    <col min="8446" max="8446" width="9.7109375" style="192" customWidth="1"/>
    <col min="8447" max="8447" width="48" style="192" customWidth="1"/>
    <col min="8448" max="8448" width="4.42578125" style="192" customWidth="1"/>
    <col min="8449" max="8449" width="11.5703125" style="192" customWidth="1"/>
    <col min="8450" max="8450" width="11" style="192" customWidth="1"/>
    <col min="8451" max="8451" width="12" style="192" customWidth="1"/>
    <col min="8452" max="8452" width="33.140625" style="192" customWidth="1"/>
    <col min="8453" max="8700" width="9" style="192"/>
    <col min="8701" max="8701" width="3.5703125" style="192" customWidth="1"/>
    <col min="8702" max="8702" width="9.7109375" style="192" customWidth="1"/>
    <col min="8703" max="8703" width="48" style="192" customWidth="1"/>
    <col min="8704" max="8704" width="4.42578125" style="192" customWidth="1"/>
    <col min="8705" max="8705" width="11.5703125" style="192" customWidth="1"/>
    <col min="8706" max="8706" width="11" style="192" customWidth="1"/>
    <col min="8707" max="8707" width="12" style="192" customWidth="1"/>
    <col min="8708" max="8708" width="33.140625" style="192" customWidth="1"/>
    <col min="8709" max="8956" width="9" style="192"/>
    <col min="8957" max="8957" width="3.5703125" style="192" customWidth="1"/>
    <col min="8958" max="8958" width="9.7109375" style="192" customWidth="1"/>
    <col min="8959" max="8959" width="48" style="192" customWidth="1"/>
    <col min="8960" max="8960" width="4.42578125" style="192" customWidth="1"/>
    <col min="8961" max="8961" width="11.5703125" style="192" customWidth="1"/>
    <col min="8962" max="8962" width="11" style="192" customWidth="1"/>
    <col min="8963" max="8963" width="12" style="192" customWidth="1"/>
    <col min="8964" max="8964" width="33.140625" style="192" customWidth="1"/>
    <col min="8965" max="9212" width="9" style="192"/>
    <col min="9213" max="9213" width="3.5703125" style="192" customWidth="1"/>
    <col min="9214" max="9214" width="9.7109375" style="192" customWidth="1"/>
    <col min="9215" max="9215" width="48" style="192" customWidth="1"/>
    <col min="9216" max="9216" width="4.42578125" style="192" customWidth="1"/>
    <col min="9217" max="9217" width="11.5703125" style="192" customWidth="1"/>
    <col min="9218" max="9218" width="11" style="192" customWidth="1"/>
    <col min="9219" max="9219" width="12" style="192" customWidth="1"/>
    <col min="9220" max="9220" width="33.140625" style="192" customWidth="1"/>
    <col min="9221" max="9468" width="9" style="192"/>
    <col min="9469" max="9469" width="3.5703125" style="192" customWidth="1"/>
    <col min="9470" max="9470" width="9.7109375" style="192" customWidth="1"/>
    <col min="9471" max="9471" width="48" style="192" customWidth="1"/>
    <col min="9472" max="9472" width="4.42578125" style="192" customWidth="1"/>
    <col min="9473" max="9473" width="11.5703125" style="192" customWidth="1"/>
    <col min="9474" max="9474" width="11" style="192" customWidth="1"/>
    <col min="9475" max="9475" width="12" style="192" customWidth="1"/>
    <col min="9476" max="9476" width="33.140625" style="192" customWidth="1"/>
    <col min="9477" max="9724" width="9" style="192"/>
    <col min="9725" max="9725" width="3.5703125" style="192" customWidth="1"/>
    <col min="9726" max="9726" width="9.7109375" style="192" customWidth="1"/>
    <col min="9727" max="9727" width="48" style="192" customWidth="1"/>
    <col min="9728" max="9728" width="4.42578125" style="192" customWidth="1"/>
    <col min="9729" max="9729" width="11.5703125" style="192" customWidth="1"/>
    <col min="9730" max="9730" width="11" style="192" customWidth="1"/>
    <col min="9731" max="9731" width="12" style="192" customWidth="1"/>
    <col min="9732" max="9732" width="33.140625" style="192" customWidth="1"/>
    <col min="9733" max="9980" width="9" style="192"/>
    <col min="9981" max="9981" width="3.5703125" style="192" customWidth="1"/>
    <col min="9982" max="9982" width="9.7109375" style="192" customWidth="1"/>
    <col min="9983" max="9983" width="48" style="192" customWidth="1"/>
    <col min="9984" max="9984" width="4.42578125" style="192" customWidth="1"/>
    <col min="9985" max="9985" width="11.5703125" style="192" customWidth="1"/>
    <col min="9986" max="9986" width="11" style="192" customWidth="1"/>
    <col min="9987" max="9987" width="12" style="192" customWidth="1"/>
    <col min="9988" max="9988" width="33.140625" style="192" customWidth="1"/>
    <col min="9989" max="10236" width="9" style="192"/>
    <col min="10237" max="10237" width="3.5703125" style="192" customWidth="1"/>
    <col min="10238" max="10238" width="9.7109375" style="192" customWidth="1"/>
    <col min="10239" max="10239" width="48" style="192" customWidth="1"/>
    <col min="10240" max="10240" width="4.42578125" style="192" customWidth="1"/>
    <col min="10241" max="10241" width="11.5703125" style="192" customWidth="1"/>
    <col min="10242" max="10242" width="11" style="192" customWidth="1"/>
    <col min="10243" max="10243" width="12" style="192" customWidth="1"/>
    <col min="10244" max="10244" width="33.140625" style="192" customWidth="1"/>
    <col min="10245" max="10492" width="9" style="192"/>
    <col min="10493" max="10493" width="3.5703125" style="192" customWidth="1"/>
    <col min="10494" max="10494" width="9.7109375" style="192" customWidth="1"/>
    <col min="10495" max="10495" width="48" style="192" customWidth="1"/>
    <col min="10496" max="10496" width="4.42578125" style="192" customWidth="1"/>
    <col min="10497" max="10497" width="11.5703125" style="192" customWidth="1"/>
    <col min="10498" max="10498" width="11" style="192" customWidth="1"/>
    <col min="10499" max="10499" width="12" style="192" customWidth="1"/>
    <col min="10500" max="10500" width="33.140625" style="192" customWidth="1"/>
    <col min="10501" max="10748" width="9" style="192"/>
    <col min="10749" max="10749" width="3.5703125" style="192" customWidth="1"/>
    <col min="10750" max="10750" width="9.7109375" style="192" customWidth="1"/>
    <col min="10751" max="10751" width="48" style="192" customWidth="1"/>
    <col min="10752" max="10752" width="4.42578125" style="192" customWidth="1"/>
    <col min="10753" max="10753" width="11.5703125" style="192" customWidth="1"/>
    <col min="10754" max="10754" width="11" style="192" customWidth="1"/>
    <col min="10755" max="10755" width="12" style="192" customWidth="1"/>
    <col min="10756" max="10756" width="33.140625" style="192" customWidth="1"/>
    <col min="10757" max="11004" width="9" style="192"/>
    <col min="11005" max="11005" width="3.5703125" style="192" customWidth="1"/>
    <col min="11006" max="11006" width="9.7109375" style="192" customWidth="1"/>
    <col min="11007" max="11007" width="48" style="192" customWidth="1"/>
    <col min="11008" max="11008" width="4.42578125" style="192" customWidth="1"/>
    <col min="11009" max="11009" width="11.5703125" style="192" customWidth="1"/>
    <col min="11010" max="11010" width="11" style="192" customWidth="1"/>
    <col min="11011" max="11011" width="12" style="192" customWidth="1"/>
    <col min="11012" max="11012" width="33.140625" style="192" customWidth="1"/>
    <col min="11013" max="11260" width="9" style="192"/>
    <col min="11261" max="11261" width="3.5703125" style="192" customWidth="1"/>
    <col min="11262" max="11262" width="9.7109375" style="192" customWidth="1"/>
    <col min="11263" max="11263" width="48" style="192" customWidth="1"/>
    <col min="11264" max="11264" width="4.42578125" style="192" customWidth="1"/>
    <col min="11265" max="11265" width="11.5703125" style="192" customWidth="1"/>
    <col min="11266" max="11266" width="11" style="192" customWidth="1"/>
    <col min="11267" max="11267" width="12" style="192" customWidth="1"/>
    <col min="11268" max="11268" width="33.140625" style="192" customWidth="1"/>
    <col min="11269" max="11516" width="9" style="192"/>
    <col min="11517" max="11517" width="3.5703125" style="192" customWidth="1"/>
    <col min="11518" max="11518" width="9.7109375" style="192" customWidth="1"/>
    <col min="11519" max="11519" width="48" style="192" customWidth="1"/>
    <col min="11520" max="11520" width="4.42578125" style="192" customWidth="1"/>
    <col min="11521" max="11521" width="11.5703125" style="192" customWidth="1"/>
    <col min="11522" max="11522" width="11" style="192" customWidth="1"/>
    <col min="11523" max="11523" width="12" style="192" customWidth="1"/>
    <col min="11524" max="11524" width="33.140625" style="192" customWidth="1"/>
    <col min="11525" max="11772" width="9" style="192"/>
    <col min="11773" max="11773" width="3.5703125" style="192" customWidth="1"/>
    <col min="11774" max="11774" width="9.7109375" style="192" customWidth="1"/>
    <col min="11775" max="11775" width="48" style="192" customWidth="1"/>
    <col min="11776" max="11776" width="4.42578125" style="192" customWidth="1"/>
    <col min="11777" max="11777" width="11.5703125" style="192" customWidth="1"/>
    <col min="11778" max="11778" width="11" style="192" customWidth="1"/>
    <col min="11779" max="11779" width="12" style="192" customWidth="1"/>
    <col min="11780" max="11780" width="33.140625" style="192" customWidth="1"/>
    <col min="11781" max="12028" width="9" style="192"/>
    <col min="12029" max="12029" width="3.5703125" style="192" customWidth="1"/>
    <col min="12030" max="12030" width="9.7109375" style="192" customWidth="1"/>
    <col min="12031" max="12031" width="48" style="192" customWidth="1"/>
    <col min="12032" max="12032" width="4.42578125" style="192" customWidth="1"/>
    <col min="12033" max="12033" width="11.5703125" style="192" customWidth="1"/>
    <col min="12034" max="12034" width="11" style="192" customWidth="1"/>
    <col min="12035" max="12035" width="12" style="192" customWidth="1"/>
    <col min="12036" max="12036" width="33.140625" style="192" customWidth="1"/>
    <col min="12037" max="12284" width="9" style="192"/>
    <col min="12285" max="12285" width="3.5703125" style="192" customWidth="1"/>
    <col min="12286" max="12286" width="9.7109375" style="192" customWidth="1"/>
    <col min="12287" max="12287" width="48" style="192" customWidth="1"/>
    <col min="12288" max="12288" width="4.42578125" style="192" customWidth="1"/>
    <col min="12289" max="12289" width="11.5703125" style="192" customWidth="1"/>
    <col min="12290" max="12290" width="11" style="192" customWidth="1"/>
    <col min="12291" max="12291" width="12" style="192" customWidth="1"/>
    <col min="12292" max="12292" width="33.140625" style="192" customWidth="1"/>
    <col min="12293" max="12540" width="9" style="192"/>
    <col min="12541" max="12541" width="3.5703125" style="192" customWidth="1"/>
    <col min="12542" max="12542" width="9.7109375" style="192" customWidth="1"/>
    <col min="12543" max="12543" width="48" style="192" customWidth="1"/>
    <col min="12544" max="12544" width="4.42578125" style="192" customWidth="1"/>
    <col min="12545" max="12545" width="11.5703125" style="192" customWidth="1"/>
    <col min="12546" max="12546" width="11" style="192" customWidth="1"/>
    <col min="12547" max="12547" width="12" style="192" customWidth="1"/>
    <col min="12548" max="12548" width="33.140625" style="192" customWidth="1"/>
    <col min="12549" max="12796" width="9" style="192"/>
    <col min="12797" max="12797" width="3.5703125" style="192" customWidth="1"/>
    <col min="12798" max="12798" width="9.7109375" style="192" customWidth="1"/>
    <col min="12799" max="12799" width="48" style="192" customWidth="1"/>
    <col min="12800" max="12800" width="4.42578125" style="192" customWidth="1"/>
    <col min="12801" max="12801" width="11.5703125" style="192" customWidth="1"/>
    <col min="12802" max="12802" width="11" style="192" customWidth="1"/>
    <col min="12803" max="12803" width="12" style="192" customWidth="1"/>
    <col min="12804" max="12804" width="33.140625" style="192" customWidth="1"/>
    <col min="12805" max="13052" width="9" style="192"/>
    <col min="13053" max="13053" width="3.5703125" style="192" customWidth="1"/>
    <col min="13054" max="13054" width="9.7109375" style="192" customWidth="1"/>
    <col min="13055" max="13055" width="48" style="192" customWidth="1"/>
    <col min="13056" max="13056" width="4.42578125" style="192" customWidth="1"/>
    <col min="13057" max="13057" width="11.5703125" style="192" customWidth="1"/>
    <col min="13058" max="13058" width="11" style="192" customWidth="1"/>
    <col min="13059" max="13059" width="12" style="192" customWidth="1"/>
    <col min="13060" max="13060" width="33.140625" style="192" customWidth="1"/>
    <col min="13061" max="13308" width="9" style="192"/>
    <col min="13309" max="13309" width="3.5703125" style="192" customWidth="1"/>
    <col min="13310" max="13310" width="9.7109375" style="192" customWidth="1"/>
    <col min="13311" max="13311" width="48" style="192" customWidth="1"/>
    <col min="13312" max="13312" width="4.42578125" style="192" customWidth="1"/>
    <col min="13313" max="13313" width="11.5703125" style="192" customWidth="1"/>
    <col min="13314" max="13314" width="11" style="192" customWidth="1"/>
    <col min="13315" max="13315" width="12" style="192" customWidth="1"/>
    <col min="13316" max="13316" width="33.140625" style="192" customWidth="1"/>
    <col min="13317" max="13564" width="9" style="192"/>
    <col min="13565" max="13565" width="3.5703125" style="192" customWidth="1"/>
    <col min="13566" max="13566" width="9.7109375" style="192" customWidth="1"/>
    <col min="13567" max="13567" width="48" style="192" customWidth="1"/>
    <col min="13568" max="13568" width="4.42578125" style="192" customWidth="1"/>
    <col min="13569" max="13569" width="11.5703125" style="192" customWidth="1"/>
    <col min="13570" max="13570" width="11" style="192" customWidth="1"/>
    <col min="13571" max="13571" width="12" style="192" customWidth="1"/>
    <col min="13572" max="13572" width="33.140625" style="192" customWidth="1"/>
    <col min="13573" max="13820" width="9" style="192"/>
    <col min="13821" max="13821" width="3.5703125" style="192" customWidth="1"/>
    <col min="13822" max="13822" width="9.7109375" style="192" customWidth="1"/>
    <col min="13823" max="13823" width="48" style="192" customWidth="1"/>
    <col min="13824" max="13824" width="4.42578125" style="192" customWidth="1"/>
    <col min="13825" max="13825" width="11.5703125" style="192" customWidth="1"/>
    <col min="13826" max="13826" width="11" style="192" customWidth="1"/>
    <col min="13827" max="13827" width="12" style="192" customWidth="1"/>
    <col min="13828" max="13828" width="33.140625" style="192" customWidth="1"/>
    <col min="13829" max="14076" width="9" style="192"/>
    <col min="14077" max="14077" width="3.5703125" style="192" customWidth="1"/>
    <col min="14078" max="14078" width="9.7109375" style="192" customWidth="1"/>
    <col min="14079" max="14079" width="48" style="192" customWidth="1"/>
    <col min="14080" max="14080" width="4.42578125" style="192" customWidth="1"/>
    <col min="14081" max="14081" width="11.5703125" style="192" customWidth="1"/>
    <col min="14082" max="14082" width="11" style="192" customWidth="1"/>
    <col min="14083" max="14083" width="12" style="192" customWidth="1"/>
    <col min="14084" max="14084" width="33.140625" style="192" customWidth="1"/>
    <col min="14085" max="14332" width="9" style="192"/>
    <col min="14333" max="14333" width="3.5703125" style="192" customWidth="1"/>
    <col min="14334" max="14334" width="9.7109375" style="192" customWidth="1"/>
    <col min="14335" max="14335" width="48" style="192" customWidth="1"/>
    <col min="14336" max="14336" width="4.42578125" style="192" customWidth="1"/>
    <col min="14337" max="14337" width="11.5703125" style="192" customWidth="1"/>
    <col min="14338" max="14338" width="11" style="192" customWidth="1"/>
    <col min="14339" max="14339" width="12" style="192" customWidth="1"/>
    <col min="14340" max="14340" width="33.140625" style="192" customWidth="1"/>
    <col min="14341" max="14588" width="9" style="192"/>
    <col min="14589" max="14589" width="3.5703125" style="192" customWidth="1"/>
    <col min="14590" max="14590" width="9.7109375" style="192" customWidth="1"/>
    <col min="14591" max="14591" width="48" style="192" customWidth="1"/>
    <col min="14592" max="14592" width="4.42578125" style="192" customWidth="1"/>
    <col min="14593" max="14593" width="11.5703125" style="192" customWidth="1"/>
    <col min="14594" max="14594" width="11" style="192" customWidth="1"/>
    <col min="14595" max="14595" width="12" style="192" customWidth="1"/>
    <col min="14596" max="14596" width="33.140625" style="192" customWidth="1"/>
    <col min="14597" max="14844" width="9" style="192"/>
    <col min="14845" max="14845" width="3.5703125" style="192" customWidth="1"/>
    <col min="14846" max="14846" width="9.7109375" style="192" customWidth="1"/>
    <col min="14847" max="14847" width="48" style="192" customWidth="1"/>
    <col min="14848" max="14848" width="4.42578125" style="192" customWidth="1"/>
    <col min="14849" max="14849" width="11.5703125" style="192" customWidth="1"/>
    <col min="14850" max="14850" width="11" style="192" customWidth="1"/>
    <col min="14851" max="14851" width="12" style="192" customWidth="1"/>
    <col min="14852" max="14852" width="33.140625" style="192" customWidth="1"/>
    <col min="14853" max="15100" width="9" style="192"/>
    <col min="15101" max="15101" width="3.5703125" style="192" customWidth="1"/>
    <col min="15102" max="15102" width="9.7109375" style="192" customWidth="1"/>
    <col min="15103" max="15103" width="48" style="192" customWidth="1"/>
    <col min="15104" max="15104" width="4.42578125" style="192" customWidth="1"/>
    <col min="15105" max="15105" width="11.5703125" style="192" customWidth="1"/>
    <col min="15106" max="15106" width="11" style="192" customWidth="1"/>
    <col min="15107" max="15107" width="12" style="192" customWidth="1"/>
    <col min="15108" max="15108" width="33.140625" style="192" customWidth="1"/>
    <col min="15109" max="15356" width="9" style="192"/>
    <col min="15357" max="15357" width="3.5703125" style="192" customWidth="1"/>
    <col min="15358" max="15358" width="9.7109375" style="192" customWidth="1"/>
    <col min="15359" max="15359" width="48" style="192" customWidth="1"/>
    <col min="15360" max="15360" width="4.42578125" style="192" customWidth="1"/>
    <col min="15361" max="15361" width="11.5703125" style="192" customWidth="1"/>
    <col min="15362" max="15362" width="11" style="192" customWidth="1"/>
    <col min="15363" max="15363" width="12" style="192" customWidth="1"/>
    <col min="15364" max="15364" width="33.140625" style="192" customWidth="1"/>
    <col min="15365" max="15612" width="9" style="192"/>
    <col min="15613" max="15613" width="3.5703125" style="192" customWidth="1"/>
    <col min="15614" max="15614" width="9.7109375" style="192" customWidth="1"/>
    <col min="15615" max="15615" width="48" style="192" customWidth="1"/>
    <col min="15616" max="15616" width="4.42578125" style="192" customWidth="1"/>
    <col min="15617" max="15617" width="11.5703125" style="192" customWidth="1"/>
    <col min="15618" max="15618" width="11" style="192" customWidth="1"/>
    <col min="15619" max="15619" width="12" style="192" customWidth="1"/>
    <col min="15620" max="15620" width="33.140625" style="192" customWidth="1"/>
    <col min="15621" max="15868" width="9" style="192"/>
    <col min="15869" max="15869" width="3.5703125" style="192" customWidth="1"/>
    <col min="15870" max="15870" width="9.7109375" style="192" customWidth="1"/>
    <col min="15871" max="15871" width="48" style="192" customWidth="1"/>
    <col min="15872" max="15872" width="4.42578125" style="192" customWidth="1"/>
    <col min="15873" max="15873" width="11.5703125" style="192" customWidth="1"/>
    <col min="15874" max="15874" width="11" style="192" customWidth="1"/>
    <col min="15875" max="15875" width="12" style="192" customWidth="1"/>
    <col min="15876" max="15876" width="33.140625" style="192" customWidth="1"/>
    <col min="15877" max="16124" width="9" style="192"/>
    <col min="16125" max="16125" width="3.5703125" style="192" customWidth="1"/>
    <col min="16126" max="16126" width="9.7109375" style="192" customWidth="1"/>
    <col min="16127" max="16127" width="48" style="192" customWidth="1"/>
    <col min="16128" max="16128" width="4.42578125" style="192" customWidth="1"/>
    <col min="16129" max="16129" width="11.5703125" style="192" customWidth="1"/>
    <col min="16130" max="16130" width="11" style="192" customWidth="1"/>
    <col min="16131" max="16131" width="12" style="192" customWidth="1"/>
    <col min="16132" max="16132" width="33.140625" style="192" customWidth="1"/>
    <col min="16133" max="16384" width="9" style="192"/>
  </cols>
  <sheetData>
    <row r="1" spans="1:9" ht="24" customHeight="1">
      <c r="A1" s="79" t="s">
        <v>3826</v>
      </c>
    </row>
    <row r="2" spans="1:9" ht="24" customHeight="1">
      <c r="A2" s="79" t="s">
        <v>1487</v>
      </c>
    </row>
    <row r="3" spans="1:9" ht="24" customHeight="1">
      <c r="A3" s="79" t="s">
        <v>1488</v>
      </c>
    </row>
    <row r="4" spans="1:9" ht="11.25">
      <c r="A4" s="45"/>
      <c r="B4" s="220"/>
      <c r="C4" s="46"/>
      <c r="D4" s="47"/>
      <c r="E4" s="48"/>
      <c r="F4" s="193"/>
      <c r="G4" s="46"/>
      <c r="H4" s="46"/>
    </row>
    <row r="5" spans="1:9" ht="22.5">
      <c r="A5" s="49" t="s">
        <v>1489</v>
      </c>
      <c r="B5" s="50" t="s">
        <v>1490</v>
      </c>
      <c r="C5" s="51" t="s">
        <v>21</v>
      </c>
      <c r="D5" s="51" t="s">
        <v>5</v>
      </c>
      <c r="E5" s="52" t="s">
        <v>1491</v>
      </c>
      <c r="F5" s="194" t="s">
        <v>1492</v>
      </c>
      <c r="G5" s="51" t="s">
        <v>1493</v>
      </c>
      <c r="H5" s="51" t="s">
        <v>3816</v>
      </c>
    </row>
    <row r="6" spans="1:9" ht="11.25">
      <c r="A6" s="51">
        <v>1</v>
      </c>
      <c r="B6" s="50">
        <v>2</v>
      </c>
      <c r="C6" s="51">
        <v>3</v>
      </c>
      <c r="D6" s="51">
        <v>4</v>
      </c>
      <c r="E6" s="53">
        <v>5</v>
      </c>
      <c r="F6" s="195">
        <v>6</v>
      </c>
      <c r="G6" s="51">
        <v>7</v>
      </c>
      <c r="H6" s="51">
        <v>12</v>
      </c>
    </row>
    <row r="7" spans="1:9" ht="11.25" thickBot="1">
      <c r="A7" s="54"/>
      <c r="B7" s="55"/>
      <c r="C7" s="54"/>
      <c r="D7" s="56"/>
      <c r="E7" s="57"/>
      <c r="F7" s="196"/>
      <c r="G7" s="54"/>
      <c r="H7" s="54"/>
    </row>
    <row r="8" spans="1:9" s="198" customFormat="1" ht="15.75">
      <c r="A8" s="221"/>
      <c r="B8" s="222"/>
      <c r="C8" s="223" t="s">
        <v>1466</v>
      </c>
      <c r="D8" s="224"/>
      <c r="E8" s="225"/>
      <c r="F8" s="197"/>
      <c r="G8" s="58">
        <f>SUBTOTAL(9,G9:G67)</f>
        <v>0</v>
      </c>
      <c r="H8" s="59"/>
      <c r="I8" s="245"/>
    </row>
    <row r="9" spans="1:9" s="205" customFormat="1" ht="21.75" customHeight="1">
      <c r="A9" s="226"/>
      <c r="B9" s="227" t="s">
        <v>1494</v>
      </c>
      <c r="C9" s="228" t="s">
        <v>1495</v>
      </c>
      <c r="D9" s="229"/>
      <c r="E9" s="60"/>
      <c r="F9" s="203"/>
      <c r="G9" s="61">
        <f>SUBTOTAL(9,G10:G35)</f>
        <v>0</v>
      </c>
      <c r="H9" s="61"/>
      <c r="I9" s="246"/>
    </row>
    <row r="10" spans="1:9" ht="11.25">
      <c r="A10" s="230"/>
      <c r="B10" s="231"/>
      <c r="C10" s="232" t="s">
        <v>1496</v>
      </c>
      <c r="D10" s="233"/>
      <c r="E10" s="62"/>
      <c r="F10" s="206"/>
      <c r="G10" s="247"/>
      <c r="H10" s="248"/>
    </row>
    <row r="11" spans="1:9" ht="11.25">
      <c r="A11" s="230">
        <v>1</v>
      </c>
      <c r="B11" s="231" t="s">
        <v>1497</v>
      </c>
      <c r="C11" s="234" t="s">
        <v>1498</v>
      </c>
      <c r="D11" s="233" t="s">
        <v>3</v>
      </c>
      <c r="E11" s="62">
        <v>14</v>
      </c>
      <c r="F11" s="206"/>
      <c r="G11" s="63">
        <f>ROUND(E11*F11,2)</f>
        <v>0</v>
      </c>
      <c r="H11" s="249" t="s">
        <v>3817</v>
      </c>
    </row>
    <row r="12" spans="1:9" ht="11.25">
      <c r="A12" s="230">
        <v>2</v>
      </c>
      <c r="B12" s="231" t="s">
        <v>1499</v>
      </c>
      <c r="C12" s="234" t="s">
        <v>1500</v>
      </c>
      <c r="D12" s="233" t="s">
        <v>3</v>
      </c>
      <c r="E12" s="62">
        <v>26</v>
      </c>
      <c r="F12" s="206"/>
      <c r="G12" s="63">
        <f>ROUND(E12*F12,2)</f>
        <v>0</v>
      </c>
      <c r="H12" s="249" t="s">
        <v>3817</v>
      </c>
    </row>
    <row r="13" spans="1:9" ht="11.25">
      <c r="A13" s="230">
        <v>3</v>
      </c>
      <c r="B13" s="231" t="s">
        <v>1501</v>
      </c>
      <c r="C13" s="234" t="s">
        <v>1502</v>
      </c>
      <c r="D13" s="233" t="s">
        <v>3</v>
      </c>
      <c r="E13" s="62">
        <v>10</v>
      </c>
      <c r="F13" s="206"/>
      <c r="G13" s="63">
        <f>ROUND(E13*F13,2)</f>
        <v>0</v>
      </c>
      <c r="H13" s="249" t="s">
        <v>3817</v>
      </c>
    </row>
    <row r="14" spans="1:9" ht="11.25">
      <c r="A14" s="230">
        <v>4</v>
      </c>
      <c r="B14" s="231" t="s">
        <v>1503</v>
      </c>
      <c r="C14" s="234" t="s">
        <v>1504</v>
      </c>
      <c r="D14" s="233" t="s">
        <v>3</v>
      </c>
      <c r="E14" s="62">
        <v>8</v>
      </c>
      <c r="F14" s="206"/>
      <c r="G14" s="63">
        <f>ROUND(E14*F14,2)</f>
        <v>0</v>
      </c>
      <c r="H14" s="249" t="s">
        <v>3817</v>
      </c>
    </row>
    <row r="15" spans="1:9" ht="11.25">
      <c r="A15" s="230"/>
      <c r="B15" s="231"/>
      <c r="C15" s="232" t="s">
        <v>1505</v>
      </c>
      <c r="D15" s="233"/>
      <c r="E15" s="62"/>
      <c r="F15" s="206"/>
      <c r="G15" s="247"/>
      <c r="H15" s="249"/>
    </row>
    <row r="16" spans="1:9" ht="11.25">
      <c r="A16" s="230">
        <v>5</v>
      </c>
      <c r="B16" s="231" t="s">
        <v>1506</v>
      </c>
      <c r="C16" s="234" t="s">
        <v>1507</v>
      </c>
      <c r="D16" s="233" t="s">
        <v>3</v>
      </c>
      <c r="E16" s="62">
        <v>8</v>
      </c>
      <c r="F16" s="206"/>
      <c r="G16" s="63">
        <f>ROUND(E16*F16,2)</f>
        <v>0</v>
      </c>
      <c r="H16" s="249" t="s">
        <v>3817</v>
      </c>
    </row>
    <row r="17" spans="1:8" ht="11.25">
      <c r="A17" s="230">
        <v>6</v>
      </c>
      <c r="B17" s="231" t="s">
        <v>1508</v>
      </c>
      <c r="C17" s="234" t="s">
        <v>1509</v>
      </c>
      <c r="D17" s="233" t="s">
        <v>3</v>
      </c>
      <c r="E17" s="62">
        <v>37</v>
      </c>
      <c r="F17" s="206"/>
      <c r="G17" s="63">
        <f>ROUND(E17*F17,2)</f>
        <v>0</v>
      </c>
      <c r="H17" s="249" t="s">
        <v>3817</v>
      </c>
    </row>
    <row r="18" spans="1:8" ht="11.25">
      <c r="A18" s="230"/>
      <c r="B18" s="231"/>
      <c r="C18" s="232" t="s">
        <v>1510</v>
      </c>
      <c r="D18" s="233"/>
      <c r="E18" s="62"/>
      <c r="F18" s="206"/>
      <c r="G18" s="247"/>
      <c r="H18" s="249"/>
    </row>
    <row r="19" spans="1:8" ht="11.25">
      <c r="A19" s="230">
        <v>7</v>
      </c>
      <c r="B19" s="235" t="s">
        <v>1511</v>
      </c>
      <c r="C19" s="236" t="s">
        <v>1512</v>
      </c>
      <c r="D19" s="237" t="s">
        <v>3</v>
      </c>
      <c r="E19" s="238">
        <v>22</v>
      </c>
      <c r="F19" s="208"/>
      <c r="G19" s="63">
        <f t="shared" ref="G19:G26" si="0">ROUND(E19*F19,2)</f>
        <v>0</v>
      </c>
      <c r="H19" s="249" t="s">
        <v>3817</v>
      </c>
    </row>
    <row r="20" spans="1:8" ht="11.25">
      <c r="A20" s="230">
        <v>8</v>
      </c>
      <c r="B20" s="235" t="s">
        <v>1513</v>
      </c>
      <c r="C20" s="236" t="s">
        <v>1514</v>
      </c>
      <c r="D20" s="237" t="s">
        <v>3</v>
      </c>
      <c r="E20" s="238">
        <v>37</v>
      </c>
      <c r="F20" s="208"/>
      <c r="G20" s="63">
        <f t="shared" si="0"/>
        <v>0</v>
      </c>
      <c r="H20" s="249" t="s">
        <v>3817</v>
      </c>
    </row>
    <row r="21" spans="1:8" ht="11.25">
      <c r="A21" s="230">
        <v>9</v>
      </c>
      <c r="B21" s="235" t="s">
        <v>1515</v>
      </c>
      <c r="C21" s="236" t="s">
        <v>1516</v>
      </c>
      <c r="D21" s="237" t="s">
        <v>3</v>
      </c>
      <c r="E21" s="238">
        <v>21</v>
      </c>
      <c r="F21" s="208"/>
      <c r="G21" s="63">
        <f t="shared" si="0"/>
        <v>0</v>
      </c>
      <c r="H21" s="249" t="s">
        <v>3817</v>
      </c>
    </row>
    <row r="22" spans="1:8" ht="11.25">
      <c r="A22" s="230">
        <v>10</v>
      </c>
      <c r="B22" s="235" t="s">
        <v>1517</v>
      </c>
      <c r="C22" s="236" t="s">
        <v>1518</v>
      </c>
      <c r="D22" s="237" t="s">
        <v>9</v>
      </c>
      <c r="E22" s="238">
        <v>5</v>
      </c>
      <c r="F22" s="208"/>
      <c r="G22" s="63">
        <f t="shared" si="0"/>
        <v>0</v>
      </c>
      <c r="H22" s="249" t="s">
        <v>3817</v>
      </c>
    </row>
    <row r="23" spans="1:8" ht="11.25">
      <c r="A23" s="230">
        <v>11</v>
      </c>
      <c r="B23" s="235" t="s">
        <v>1519</v>
      </c>
      <c r="C23" s="236" t="s">
        <v>1520</v>
      </c>
      <c r="D23" s="237" t="s">
        <v>17</v>
      </c>
      <c r="E23" s="238">
        <v>1</v>
      </c>
      <c r="F23" s="208"/>
      <c r="G23" s="63">
        <f t="shared" si="0"/>
        <v>0</v>
      </c>
      <c r="H23" s="249" t="s">
        <v>1651</v>
      </c>
    </row>
    <row r="24" spans="1:8" ht="11.25">
      <c r="A24" s="230">
        <v>12</v>
      </c>
      <c r="B24" s="231" t="s">
        <v>1521</v>
      </c>
      <c r="C24" s="239" t="s">
        <v>1522</v>
      </c>
      <c r="D24" s="233" t="s">
        <v>17</v>
      </c>
      <c r="E24" s="62">
        <v>1</v>
      </c>
      <c r="F24" s="206"/>
      <c r="G24" s="63">
        <f t="shared" si="0"/>
        <v>0</v>
      </c>
      <c r="H24" s="249" t="s">
        <v>1651</v>
      </c>
    </row>
    <row r="25" spans="1:8" ht="22.5">
      <c r="A25" s="230">
        <v>13</v>
      </c>
      <c r="B25" s="235" t="s">
        <v>1523</v>
      </c>
      <c r="C25" s="236" t="s">
        <v>1524</v>
      </c>
      <c r="D25" s="237" t="s">
        <v>17</v>
      </c>
      <c r="E25" s="238">
        <v>1</v>
      </c>
      <c r="F25" s="208"/>
      <c r="G25" s="63">
        <f t="shared" si="0"/>
        <v>0</v>
      </c>
      <c r="H25" s="249" t="s">
        <v>1651</v>
      </c>
    </row>
    <row r="26" spans="1:8" ht="22.5">
      <c r="A26" s="230">
        <v>14</v>
      </c>
      <c r="B26" s="235" t="s">
        <v>1523</v>
      </c>
      <c r="C26" s="236" t="s">
        <v>1525</v>
      </c>
      <c r="D26" s="237" t="s">
        <v>17</v>
      </c>
      <c r="E26" s="238">
        <v>5</v>
      </c>
      <c r="F26" s="208"/>
      <c r="G26" s="63">
        <f t="shared" si="0"/>
        <v>0</v>
      </c>
      <c r="H26" s="249" t="s">
        <v>1651</v>
      </c>
    </row>
    <row r="27" spans="1:8" ht="11.25">
      <c r="A27" s="230">
        <v>15</v>
      </c>
      <c r="B27" s="231" t="s">
        <v>1526</v>
      </c>
      <c r="C27" s="234" t="s">
        <v>1527</v>
      </c>
      <c r="D27" s="233" t="s">
        <v>9</v>
      </c>
      <c r="E27" s="62">
        <v>1</v>
      </c>
      <c r="F27" s="206"/>
      <c r="G27" s="63">
        <f>ROUND(E27*F27,2)</f>
        <v>0</v>
      </c>
      <c r="H27" s="249" t="s">
        <v>1651</v>
      </c>
    </row>
    <row r="28" spans="1:8" ht="11.25">
      <c r="A28" s="230">
        <v>16</v>
      </c>
      <c r="B28" s="231" t="s">
        <v>1528</v>
      </c>
      <c r="C28" s="234" t="s">
        <v>1529</v>
      </c>
      <c r="D28" s="233" t="s">
        <v>9</v>
      </c>
      <c r="E28" s="62">
        <v>1</v>
      </c>
      <c r="F28" s="206"/>
      <c r="G28" s="63">
        <f t="shared" ref="G28:G35" si="1">ROUND(E28*F28,2)</f>
        <v>0</v>
      </c>
      <c r="H28" s="249" t="s">
        <v>1651</v>
      </c>
    </row>
    <row r="29" spans="1:8" ht="11.25">
      <c r="A29" s="230">
        <v>17</v>
      </c>
      <c r="B29" s="231" t="s">
        <v>1530</v>
      </c>
      <c r="C29" s="234" t="s">
        <v>1531</v>
      </c>
      <c r="D29" s="233" t="s">
        <v>9</v>
      </c>
      <c r="E29" s="62">
        <v>3</v>
      </c>
      <c r="F29" s="206"/>
      <c r="G29" s="63">
        <f t="shared" si="1"/>
        <v>0</v>
      </c>
      <c r="H29" s="249" t="s">
        <v>3817</v>
      </c>
    </row>
    <row r="30" spans="1:8" ht="11.25">
      <c r="A30" s="230">
        <v>18</v>
      </c>
      <c r="B30" s="231" t="s">
        <v>1532</v>
      </c>
      <c r="C30" s="234" t="s">
        <v>1533</v>
      </c>
      <c r="D30" s="233" t="s">
        <v>9</v>
      </c>
      <c r="E30" s="62">
        <v>1</v>
      </c>
      <c r="F30" s="206"/>
      <c r="G30" s="63">
        <f t="shared" si="1"/>
        <v>0</v>
      </c>
      <c r="H30" s="249" t="s">
        <v>3817</v>
      </c>
    </row>
    <row r="31" spans="1:8" ht="11.25">
      <c r="A31" s="230">
        <v>19</v>
      </c>
      <c r="B31" s="231" t="s">
        <v>1534</v>
      </c>
      <c r="C31" s="234" t="s">
        <v>1535</v>
      </c>
      <c r="D31" s="233" t="s">
        <v>9</v>
      </c>
      <c r="E31" s="62">
        <v>5</v>
      </c>
      <c r="F31" s="206"/>
      <c r="G31" s="63">
        <f t="shared" si="1"/>
        <v>0</v>
      </c>
      <c r="H31" s="249" t="s">
        <v>1651</v>
      </c>
    </row>
    <row r="32" spans="1:8" ht="11.25">
      <c r="A32" s="230">
        <v>20</v>
      </c>
      <c r="B32" s="231" t="s">
        <v>1536</v>
      </c>
      <c r="C32" s="234" t="s">
        <v>1537</v>
      </c>
      <c r="D32" s="233" t="s">
        <v>9</v>
      </c>
      <c r="E32" s="62">
        <v>4</v>
      </c>
      <c r="F32" s="206"/>
      <c r="G32" s="63">
        <f t="shared" si="1"/>
        <v>0</v>
      </c>
      <c r="H32" s="249" t="s">
        <v>1651</v>
      </c>
    </row>
    <row r="33" spans="1:9" ht="11.25">
      <c r="A33" s="230">
        <v>21</v>
      </c>
      <c r="B33" s="231" t="s">
        <v>1538</v>
      </c>
      <c r="C33" s="234" t="s">
        <v>1539</v>
      </c>
      <c r="D33" s="233" t="s">
        <v>9</v>
      </c>
      <c r="E33" s="62">
        <v>1</v>
      </c>
      <c r="F33" s="206"/>
      <c r="G33" s="63">
        <f>ROUND(E33*F33,2)</f>
        <v>0</v>
      </c>
      <c r="H33" s="249" t="s">
        <v>3817</v>
      </c>
    </row>
    <row r="34" spans="1:9" ht="11.25">
      <c r="A34" s="230">
        <v>22</v>
      </c>
      <c r="B34" s="231" t="s">
        <v>1540</v>
      </c>
      <c r="C34" s="234" t="s">
        <v>1541</v>
      </c>
      <c r="D34" s="233" t="s">
        <v>9</v>
      </c>
      <c r="E34" s="62">
        <v>3</v>
      </c>
      <c r="F34" s="206"/>
      <c r="G34" s="63">
        <f>ROUND(E34*F34,2)</f>
        <v>0</v>
      </c>
      <c r="H34" s="249" t="s">
        <v>3817</v>
      </c>
    </row>
    <row r="35" spans="1:9" ht="11.25">
      <c r="A35" s="230">
        <v>23</v>
      </c>
      <c r="B35" s="231" t="s">
        <v>1542</v>
      </c>
      <c r="C35" s="234" t="s">
        <v>1543</v>
      </c>
      <c r="D35" s="233" t="s">
        <v>3</v>
      </c>
      <c r="E35" s="62">
        <v>183</v>
      </c>
      <c r="F35" s="206"/>
      <c r="G35" s="63">
        <f t="shared" si="1"/>
        <v>0</v>
      </c>
      <c r="H35" s="249" t="s">
        <v>3817</v>
      </c>
    </row>
    <row r="36" spans="1:9" s="205" customFormat="1" ht="21.75" customHeight="1">
      <c r="A36" s="226"/>
      <c r="B36" s="227" t="s">
        <v>1544</v>
      </c>
      <c r="C36" s="228" t="s">
        <v>1545</v>
      </c>
      <c r="D36" s="229"/>
      <c r="E36" s="60"/>
      <c r="F36" s="203"/>
      <c r="G36" s="61">
        <f>SUBTOTAL(9,G37:G53)</f>
        <v>0</v>
      </c>
      <c r="H36" s="249"/>
      <c r="I36" s="246"/>
    </row>
    <row r="37" spans="1:9" ht="22.5">
      <c r="A37" s="230">
        <v>24</v>
      </c>
      <c r="B37" s="231" t="s">
        <v>1546</v>
      </c>
      <c r="C37" s="234" t="s">
        <v>1547</v>
      </c>
      <c r="D37" s="233" t="s">
        <v>3</v>
      </c>
      <c r="E37" s="62">
        <v>210</v>
      </c>
      <c r="F37" s="206"/>
      <c r="G37" s="63">
        <f t="shared" ref="G37:G51" si="2">ROUND(E37*F37,2)</f>
        <v>0</v>
      </c>
      <c r="H37" s="249" t="s">
        <v>3817</v>
      </c>
    </row>
    <row r="38" spans="1:9" ht="22.5">
      <c r="A38" s="230">
        <v>25</v>
      </c>
      <c r="B38" s="231" t="s">
        <v>1548</v>
      </c>
      <c r="C38" s="234" t="s">
        <v>1549</v>
      </c>
      <c r="D38" s="233" t="s">
        <v>3</v>
      </c>
      <c r="E38" s="62">
        <v>31</v>
      </c>
      <c r="F38" s="206"/>
      <c r="G38" s="63">
        <f t="shared" si="2"/>
        <v>0</v>
      </c>
      <c r="H38" s="249" t="s">
        <v>3817</v>
      </c>
    </row>
    <row r="39" spans="1:9" ht="22.5">
      <c r="A39" s="230">
        <v>26</v>
      </c>
      <c r="B39" s="231" t="s">
        <v>1550</v>
      </c>
      <c r="C39" s="234" t="s">
        <v>1551</v>
      </c>
      <c r="D39" s="233" t="s">
        <v>3</v>
      </c>
      <c r="E39" s="62">
        <v>11</v>
      </c>
      <c r="F39" s="206"/>
      <c r="G39" s="63">
        <f t="shared" si="2"/>
        <v>0</v>
      </c>
      <c r="H39" s="249" t="s">
        <v>3817</v>
      </c>
    </row>
    <row r="40" spans="1:9" ht="22.5">
      <c r="A40" s="230">
        <v>27</v>
      </c>
      <c r="B40" s="231" t="s">
        <v>1552</v>
      </c>
      <c r="C40" s="234" t="s">
        <v>1553</v>
      </c>
      <c r="D40" s="233" t="s">
        <v>3</v>
      </c>
      <c r="E40" s="62">
        <v>28</v>
      </c>
      <c r="F40" s="206"/>
      <c r="G40" s="63">
        <f t="shared" si="2"/>
        <v>0</v>
      </c>
      <c r="H40" s="249" t="s">
        <v>3817</v>
      </c>
    </row>
    <row r="41" spans="1:9" ht="38.25" customHeight="1">
      <c r="A41" s="230">
        <v>28</v>
      </c>
      <c r="B41" s="231" t="s">
        <v>1554</v>
      </c>
      <c r="C41" s="240" t="s">
        <v>1555</v>
      </c>
      <c r="D41" s="233" t="s">
        <v>3</v>
      </c>
      <c r="E41" s="62">
        <v>122</v>
      </c>
      <c r="F41" s="206"/>
      <c r="G41" s="63">
        <f t="shared" si="2"/>
        <v>0</v>
      </c>
      <c r="H41" s="249" t="s">
        <v>3817</v>
      </c>
    </row>
    <row r="42" spans="1:9" ht="40.5" customHeight="1">
      <c r="A42" s="230">
        <v>29</v>
      </c>
      <c r="B42" s="231" t="s">
        <v>1556</v>
      </c>
      <c r="C42" s="240" t="s">
        <v>1557</v>
      </c>
      <c r="D42" s="233" t="s">
        <v>3</v>
      </c>
      <c r="E42" s="62">
        <v>158</v>
      </c>
      <c r="F42" s="206"/>
      <c r="G42" s="63">
        <f t="shared" si="2"/>
        <v>0</v>
      </c>
      <c r="H42" s="249" t="s">
        <v>3817</v>
      </c>
    </row>
    <row r="43" spans="1:9" ht="33.75" customHeight="1">
      <c r="A43" s="230">
        <v>30</v>
      </c>
      <c r="B43" s="231" t="s">
        <v>1558</v>
      </c>
      <c r="C43" s="234" t="s">
        <v>1559</v>
      </c>
      <c r="D43" s="233" t="s">
        <v>9</v>
      </c>
      <c r="E43" s="62">
        <v>2</v>
      </c>
      <c r="F43" s="206"/>
      <c r="G43" s="63">
        <f>ROUND(E43*F43,2)</f>
        <v>0</v>
      </c>
      <c r="H43" s="249" t="s">
        <v>3817</v>
      </c>
    </row>
    <row r="44" spans="1:9" ht="33.75">
      <c r="A44" s="230">
        <v>31</v>
      </c>
      <c r="B44" s="231" t="s">
        <v>1560</v>
      </c>
      <c r="C44" s="234" t="s">
        <v>1561</v>
      </c>
      <c r="D44" s="233" t="s">
        <v>9</v>
      </c>
      <c r="E44" s="62">
        <v>6</v>
      </c>
      <c r="F44" s="206"/>
      <c r="G44" s="63">
        <f t="shared" si="2"/>
        <v>0</v>
      </c>
      <c r="H44" s="249" t="s">
        <v>3817</v>
      </c>
    </row>
    <row r="45" spans="1:9" ht="33.75">
      <c r="A45" s="230">
        <v>32</v>
      </c>
      <c r="B45" s="231" t="s">
        <v>1562</v>
      </c>
      <c r="C45" s="234" t="s">
        <v>1563</v>
      </c>
      <c r="D45" s="233" t="s">
        <v>9</v>
      </c>
      <c r="E45" s="62">
        <v>2</v>
      </c>
      <c r="F45" s="206"/>
      <c r="G45" s="63">
        <f t="shared" si="2"/>
        <v>0</v>
      </c>
      <c r="H45" s="249" t="s">
        <v>3817</v>
      </c>
    </row>
    <row r="46" spans="1:9" ht="22.5">
      <c r="A46" s="230">
        <v>33</v>
      </c>
      <c r="B46" s="231" t="s">
        <v>1564</v>
      </c>
      <c r="C46" s="234" t="s">
        <v>1565</v>
      </c>
      <c r="D46" s="233" t="s">
        <v>9</v>
      </c>
      <c r="E46" s="62">
        <v>29</v>
      </c>
      <c r="F46" s="206"/>
      <c r="G46" s="63">
        <f>ROUND(E46*F46,2)</f>
        <v>0</v>
      </c>
      <c r="H46" s="249" t="s">
        <v>3817</v>
      </c>
    </row>
    <row r="47" spans="1:9" ht="22.5">
      <c r="A47" s="230">
        <v>34</v>
      </c>
      <c r="B47" s="231" t="s">
        <v>1566</v>
      </c>
      <c r="C47" s="234" t="s">
        <v>1567</v>
      </c>
      <c r="D47" s="233" t="s">
        <v>9</v>
      </c>
      <c r="E47" s="62">
        <v>1</v>
      </c>
      <c r="F47" s="206"/>
      <c r="G47" s="63">
        <f t="shared" si="2"/>
        <v>0</v>
      </c>
      <c r="H47" s="249" t="s">
        <v>3817</v>
      </c>
    </row>
    <row r="48" spans="1:9" ht="11.25">
      <c r="A48" s="230">
        <v>35</v>
      </c>
      <c r="B48" s="231" t="s">
        <v>1568</v>
      </c>
      <c r="C48" s="234" t="s">
        <v>1569</v>
      </c>
      <c r="D48" s="233" t="s">
        <v>9</v>
      </c>
      <c r="E48" s="62">
        <v>1</v>
      </c>
      <c r="F48" s="206"/>
      <c r="G48" s="63">
        <f>ROUND(E48*F48,2)</f>
        <v>0</v>
      </c>
      <c r="H48" s="249" t="s">
        <v>3817</v>
      </c>
    </row>
    <row r="49" spans="1:16380" ht="11.25">
      <c r="A49" s="230">
        <v>36</v>
      </c>
      <c r="B49" s="231" t="s">
        <v>1570</v>
      </c>
      <c r="C49" s="234" t="s">
        <v>1571</v>
      </c>
      <c r="D49" s="233" t="s">
        <v>9</v>
      </c>
      <c r="E49" s="62">
        <v>1</v>
      </c>
      <c r="F49" s="206"/>
      <c r="G49" s="63">
        <f t="shared" si="2"/>
        <v>0</v>
      </c>
      <c r="H49" s="249" t="s">
        <v>3817</v>
      </c>
    </row>
    <row r="50" spans="1:16380" ht="11.25">
      <c r="A50" s="230">
        <v>37</v>
      </c>
      <c r="B50" s="231" t="s">
        <v>1572</v>
      </c>
      <c r="C50" s="234" t="s">
        <v>1573</v>
      </c>
      <c r="D50" s="233" t="s">
        <v>9</v>
      </c>
      <c r="E50" s="62">
        <v>1</v>
      </c>
      <c r="F50" s="206"/>
      <c r="G50" s="63">
        <f t="shared" si="2"/>
        <v>0</v>
      </c>
      <c r="H50" s="249" t="s">
        <v>3817</v>
      </c>
    </row>
    <row r="51" spans="1:16380" ht="11.25">
      <c r="A51" s="230">
        <v>38</v>
      </c>
      <c r="B51" s="231" t="s">
        <v>1574</v>
      </c>
      <c r="C51" s="234" t="s">
        <v>1575</v>
      </c>
      <c r="D51" s="233" t="s">
        <v>9</v>
      </c>
      <c r="E51" s="62">
        <v>1</v>
      </c>
      <c r="F51" s="206"/>
      <c r="G51" s="63">
        <f t="shared" si="2"/>
        <v>0</v>
      </c>
      <c r="H51" s="249" t="s">
        <v>1651</v>
      </c>
    </row>
    <row r="52" spans="1:16380" ht="11.25">
      <c r="A52" s="230">
        <v>39</v>
      </c>
      <c r="B52" s="231" t="s">
        <v>1576</v>
      </c>
      <c r="C52" s="234" t="s">
        <v>1577</v>
      </c>
      <c r="D52" s="233" t="s">
        <v>9</v>
      </c>
      <c r="E52" s="62">
        <f>SUM(E37:E40)</f>
        <v>280</v>
      </c>
      <c r="F52" s="206"/>
      <c r="G52" s="63">
        <f>ROUND(E52*F52,2)</f>
        <v>0</v>
      </c>
      <c r="H52" s="249" t="s">
        <v>3817</v>
      </c>
    </row>
    <row r="53" spans="1:16380" ht="11.25">
      <c r="A53" s="230">
        <v>40</v>
      </c>
      <c r="B53" s="231" t="s">
        <v>1578</v>
      </c>
      <c r="C53" s="234" t="s">
        <v>1579</v>
      </c>
      <c r="D53" s="233" t="s">
        <v>3</v>
      </c>
      <c r="E53" s="62">
        <f>SUM(E37:E40)</f>
        <v>280</v>
      </c>
      <c r="F53" s="206"/>
      <c r="G53" s="63">
        <f>ROUND(E53*F53,2)</f>
        <v>0</v>
      </c>
      <c r="H53" s="249" t="s">
        <v>3817</v>
      </c>
      <c r="I53" s="250"/>
      <c r="J53" s="209"/>
      <c r="K53" s="209"/>
      <c r="L53" s="209"/>
      <c r="M53" s="209"/>
      <c r="N53" s="209"/>
    </row>
    <row r="54" spans="1:16380" s="205" customFormat="1" ht="21.75" customHeight="1">
      <c r="A54" s="226"/>
      <c r="B54" s="227">
        <v>725</v>
      </c>
      <c r="C54" s="228" t="s">
        <v>1580</v>
      </c>
      <c r="D54" s="229"/>
      <c r="E54" s="60"/>
      <c r="F54" s="203"/>
      <c r="G54" s="61">
        <f>SUBTOTAL(9,G55:G67)</f>
        <v>0</v>
      </c>
      <c r="H54" s="249" t="s">
        <v>3817</v>
      </c>
      <c r="I54" s="251"/>
      <c r="J54" s="211"/>
      <c r="K54" s="212"/>
      <c r="L54" s="213"/>
      <c r="M54" s="210"/>
      <c r="N54" s="214"/>
      <c r="O54" s="215"/>
      <c r="P54" s="202"/>
      <c r="Q54" s="203"/>
      <c r="R54" s="203"/>
      <c r="S54" s="204"/>
      <c r="T54" s="207"/>
      <c r="U54" s="199"/>
      <c r="V54" s="200"/>
      <c r="W54" s="201"/>
      <c r="X54" s="202"/>
      <c r="Y54" s="203"/>
      <c r="Z54" s="203"/>
      <c r="AA54" s="204"/>
      <c r="AB54" s="207"/>
      <c r="AC54" s="199"/>
      <c r="AD54" s="200"/>
      <c r="AE54" s="201"/>
      <c r="AF54" s="202"/>
      <c r="AG54" s="203"/>
      <c r="AH54" s="203"/>
      <c r="AI54" s="204"/>
      <c r="AJ54" s="207"/>
      <c r="AK54" s="199"/>
      <c r="AL54" s="200"/>
      <c r="AM54" s="201"/>
      <c r="AN54" s="202"/>
      <c r="AO54" s="203"/>
      <c r="AP54" s="203"/>
      <c r="AQ54" s="204"/>
      <c r="AR54" s="207"/>
      <c r="AS54" s="199"/>
      <c r="AT54" s="200"/>
      <c r="AU54" s="201"/>
      <c r="AV54" s="202"/>
      <c r="AW54" s="203"/>
      <c r="AX54" s="203"/>
      <c r="AY54" s="204"/>
      <c r="AZ54" s="207"/>
      <c r="BA54" s="199"/>
      <c r="BB54" s="200"/>
      <c r="BC54" s="201"/>
      <c r="BD54" s="202"/>
      <c r="BE54" s="203"/>
      <c r="BF54" s="203"/>
      <c r="BG54" s="204"/>
      <c r="BH54" s="207"/>
      <c r="BI54" s="199"/>
      <c r="BJ54" s="200"/>
      <c r="BK54" s="201"/>
      <c r="BL54" s="202"/>
      <c r="BM54" s="203"/>
      <c r="BN54" s="203"/>
      <c r="BO54" s="204"/>
      <c r="BP54" s="207"/>
      <c r="BQ54" s="199"/>
      <c r="BR54" s="200"/>
      <c r="BS54" s="201"/>
      <c r="BT54" s="202"/>
      <c r="BU54" s="203"/>
      <c r="BV54" s="203"/>
      <c r="BW54" s="204"/>
      <c r="BX54" s="207"/>
      <c r="BY54" s="199"/>
      <c r="BZ54" s="200"/>
      <c r="CA54" s="201"/>
      <c r="CB54" s="202"/>
      <c r="CC54" s="203"/>
      <c r="CD54" s="203"/>
      <c r="CE54" s="204"/>
      <c r="CF54" s="207"/>
      <c r="CG54" s="199"/>
      <c r="CH54" s="200"/>
      <c r="CI54" s="201"/>
      <c r="CJ54" s="202"/>
      <c r="CK54" s="203"/>
      <c r="CL54" s="203"/>
      <c r="CM54" s="204"/>
      <c r="CN54" s="207"/>
      <c r="CO54" s="199"/>
      <c r="CP54" s="200"/>
      <c r="CQ54" s="201"/>
      <c r="CR54" s="202"/>
      <c r="CS54" s="203"/>
      <c r="CT54" s="203"/>
      <c r="CU54" s="204"/>
      <c r="CV54" s="207"/>
      <c r="CW54" s="199"/>
      <c r="CX54" s="200"/>
      <c r="CY54" s="201"/>
      <c r="CZ54" s="202"/>
      <c r="DA54" s="203"/>
      <c r="DB54" s="203"/>
      <c r="DC54" s="204"/>
      <c r="DD54" s="207"/>
      <c r="DE54" s="199"/>
      <c r="DF54" s="200"/>
      <c r="DG54" s="201"/>
      <c r="DH54" s="202"/>
      <c r="DI54" s="203"/>
      <c r="DJ54" s="203"/>
      <c r="DK54" s="204"/>
      <c r="DL54" s="207"/>
      <c r="DM54" s="199"/>
      <c r="DN54" s="200"/>
      <c r="DO54" s="201"/>
      <c r="DP54" s="202"/>
      <c r="DQ54" s="203"/>
      <c r="DR54" s="203"/>
      <c r="DS54" s="204"/>
      <c r="DT54" s="207"/>
      <c r="DU54" s="199"/>
      <c r="DV54" s="200"/>
      <c r="DW54" s="201"/>
      <c r="DX54" s="202"/>
      <c r="DY54" s="203"/>
      <c r="DZ54" s="203"/>
      <c r="EA54" s="204"/>
      <c r="EB54" s="207"/>
      <c r="EC54" s="199"/>
      <c r="ED54" s="200"/>
      <c r="EE54" s="201"/>
      <c r="EF54" s="202"/>
      <c r="EG54" s="203"/>
      <c r="EH54" s="203"/>
      <c r="EI54" s="204"/>
      <c r="EJ54" s="207"/>
      <c r="EK54" s="199"/>
      <c r="EL54" s="200"/>
      <c r="EM54" s="201"/>
      <c r="EN54" s="202"/>
      <c r="EO54" s="203"/>
      <c r="EP54" s="203"/>
      <c r="EQ54" s="204"/>
      <c r="ER54" s="207"/>
      <c r="ES54" s="199"/>
      <c r="ET54" s="200"/>
      <c r="EU54" s="201"/>
      <c r="EV54" s="202"/>
      <c r="EW54" s="203"/>
      <c r="EX54" s="203"/>
      <c r="EY54" s="204"/>
      <c r="EZ54" s="207"/>
      <c r="FA54" s="199"/>
      <c r="FB54" s="200"/>
      <c r="FC54" s="201"/>
      <c r="FD54" s="202"/>
      <c r="FE54" s="203"/>
      <c r="FF54" s="203"/>
      <c r="FG54" s="204"/>
      <c r="FH54" s="207"/>
      <c r="FI54" s="199"/>
      <c r="FJ54" s="200"/>
      <c r="FK54" s="201"/>
      <c r="FL54" s="202"/>
      <c r="FM54" s="203"/>
      <c r="FN54" s="203"/>
      <c r="FO54" s="204"/>
      <c r="FP54" s="207"/>
      <c r="FQ54" s="199"/>
      <c r="FR54" s="200"/>
      <c r="FS54" s="201"/>
      <c r="FT54" s="202"/>
      <c r="FU54" s="203"/>
      <c r="FV54" s="203"/>
      <c r="FW54" s="204"/>
      <c r="FX54" s="207"/>
      <c r="FY54" s="199"/>
      <c r="FZ54" s="200"/>
      <c r="GA54" s="201"/>
      <c r="GB54" s="202"/>
      <c r="GC54" s="203"/>
      <c r="GD54" s="203"/>
      <c r="GE54" s="204"/>
      <c r="GF54" s="207"/>
      <c r="GG54" s="199"/>
      <c r="GH54" s="200"/>
      <c r="GI54" s="201"/>
      <c r="GJ54" s="202"/>
      <c r="GK54" s="203"/>
      <c r="GL54" s="203"/>
      <c r="GM54" s="204"/>
      <c r="GN54" s="207"/>
      <c r="GO54" s="199"/>
      <c r="GP54" s="200"/>
      <c r="GQ54" s="201"/>
      <c r="GR54" s="202"/>
      <c r="GS54" s="203"/>
      <c r="GT54" s="203"/>
      <c r="GU54" s="204"/>
      <c r="GV54" s="207"/>
      <c r="GW54" s="199"/>
      <c r="GX54" s="200"/>
      <c r="GY54" s="201"/>
      <c r="GZ54" s="202"/>
      <c r="HA54" s="203"/>
      <c r="HB54" s="203"/>
      <c r="HC54" s="204"/>
      <c r="HD54" s="207"/>
      <c r="HE54" s="199"/>
      <c r="HF54" s="200"/>
      <c r="HG54" s="201"/>
      <c r="HH54" s="202"/>
      <c r="HI54" s="203"/>
      <c r="HJ54" s="203"/>
      <c r="HK54" s="204"/>
      <c r="HL54" s="207"/>
      <c r="HM54" s="199"/>
      <c r="HN54" s="200"/>
      <c r="HO54" s="201"/>
      <c r="HP54" s="202"/>
      <c r="HQ54" s="203"/>
      <c r="HR54" s="203"/>
      <c r="HS54" s="204"/>
      <c r="HT54" s="207"/>
      <c r="HU54" s="199"/>
      <c r="HV54" s="200"/>
      <c r="HW54" s="201"/>
      <c r="HX54" s="202"/>
      <c r="HY54" s="203"/>
      <c r="HZ54" s="203"/>
      <c r="IA54" s="204"/>
      <c r="IB54" s="207"/>
      <c r="IC54" s="199"/>
      <c r="ID54" s="200"/>
      <c r="IE54" s="201"/>
      <c r="IF54" s="202"/>
      <c r="IG54" s="203"/>
      <c r="IH54" s="203"/>
      <c r="II54" s="204"/>
      <c r="IJ54" s="207"/>
      <c r="IK54" s="199"/>
      <c r="IL54" s="200"/>
      <c r="IM54" s="201"/>
      <c r="IN54" s="202"/>
      <c r="IO54" s="203"/>
      <c r="IP54" s="203"/>
      <c r="IQ54" s="204"/>
      <c r="IR54" s="207"/>
      <c r="IS54" s="199"/>
      <c r="IT54" s="200"/>
      <c r="IU54" s="201"/>
      <c r="IV54" s="202"/>
      <c r="IW54" s="203"/>
      <c r="IX54" s="203"/>
      <c r="IY54" s="204"/>
      <c r="IZ54" s="207"/>
      <c r="JA54" s="199"/>
      <c r="JB54" s="200"/>
      <c r="JC54" s="201"/>
      <c r="JD54" s="202"/>
      <c r="JE54" s="203"/>
      <c r="JF54" s="203"/>
      <c r="JG54" s="204"/>
      <c r="JH54" s="207"/>
      <c r="JI54" s="199"/>
      <c r="JJ54" s="200"/>
      <c r="JK54" s="201"/>
      <c r="JL54" s="202"/>
      <c r="JM54" s="203"/>
      <c r="JN54" s="203"/>
      <c r="JO54" s="204"/>
      <c r="JP54" s="207"/>
      <c r="JQ54" s="199"/>
      <c r="JR54" s="200"/>
      <c r="JS54" s="201"/>
      <c r="JT54" s="202"/>
      <c r="JU54" s="203"/>
      <c r="JV54" s="203"/>
      <c r="JW54" s="204"/>
      <c r="JX54" s="207"/>
      <c r="JY54" s="199"/>
      <c r="JZ54" s="200"/>
      <c r="KA54" s="201"/>
      <c r="KB54" s="202"/>
      <c r="KC54" s="203"/>
      <c r="KD54" s="203"/>
      <c r="KE54" s="204"/>
      <c r="KF54" s="207"/>
      <c r="KG54" s="199"/>
      <c r="KH54" s="200"/>
      <c r="KI54" s="201"/>
      <c r="KJ54" s="202"/>
      <c r="KK54" s="203"/>
      <c r="KL54" s="203"/>
      <c r="KM54" s="204"/>
      <c r="KN54" s="207"/>
      <c r="KO54" s="199"/>
      <c r="KP54" s="200"/>
      <c r="KQ54" s="201"/>
      <c r="KR54" s="202"/>
      <c r="KS54" s="203"/>
      <c r="KT54" s="203"/>
      <c r="KU54" s="204"/>
      <c r="KV54" s="207"/>
      <c r="KW54" s="199"/>
      <c r="KX54" s="200"/>
      <c r="KY54" s="201"/>
      <c r="KZ54" s="202"/>
      <c r="LA54" s="203"/>
      <c r="LB54" s="203"/>
      <c r="LC54" s="204"/>
      <c r="LD54" s="207"/>
      <c r="LE54" s="199"/>
      <c r="LF54" s="200"/>
      <c r="LG54" s="201"/>
      <c r="LH54" s="202"/>
      <c r="LI54" s="203"/>
      <c r="LJ54" s="203"/>
      <c r="LK54" s="204"/>
      <c r="LL54" s="207"/>
      <c r="LM54" s="199"/>
      <c r="LN54" s="200"/>
      <c r="LO54" s="201"/>
      <c r="LP54" s="202"/>
      <c r="LQ54" s="203"/>
      <c r="LR54" s="203"/>
      <c r="LS54" s="204"/>
      <c r="LT54" s="207"/>
      <c r="LU54" s="199"/>
      <c r="LV54" s="200"/>
      <c r="LW54" s="201"/>
      <c r="LX54" s="202"/>
      <c r="LY54" s="203"/>
      <c r="LZ54" s="203"/>
      <c r="MA54" s="204"/>
      <c r="MB54" s="207"/>
      <c r="MC54" s="199"/>
      <c r="MD54" s="200"/>
      <c r="ME54" s="201"/>
      <c r="MF54" s="202"/>
      <c r="MG54" s="203"/>
      <c r="MH54" s="203"/>
      <c r="MI54" s="204"/>
      <c r="MJ54" s="207"/>
      <c r="MK54" s="199"/>
      <c r="ML54" s="200"/>
      <c r="MM54" s="201"/>
      <c r="MN54" s="202"/>
      <c r="MO54" s="203"/>
      <c r="MP54" s="203"/>
      <c r="MQ54" s="204"/>
      <c r="MR54" s="207"/>
      <c r="MS54" s="199"/>
      <c r="MT54" s="200"/>
      <c r="MU54" s="201"/>
      <c r="MV54" s="202"/>
      <c r="MW54" s="203"/>
      <c r="MX54" s="203"/>
      <c r="MY54" s="204"/>
      <c r="MZ54" s="207"/>
      <c r="NA54" s="199"/>
      <c r="NB54" s="200"/>
      <c r="NC54" s="201"/>
      <c r="ND54" s="202"/>
      <c r="NE54" s="203"/>
      <c r="NF54" s="203"/>
      <c r="NG54" s="204"/>
      <c r="NH54" s="207"/>
      <c r="NI54" s="199"/>
      <c r="NJ54" s="200"/>
      <c r="NK54" s="201"/>
      <c r="NL54" s="202"/>
      <c r="NM54" s="203"/>
      <c r="NN54" s="203"/>
      <c r="NO54" s="204"/>
      <c r="NP54" s="207"/>
      <c r="NQ54" s="199"/>
      <c r="NR54" s="200"/>
      <c r="NS54" s="201"/>
      <c r="NT54" s="202"/>
      <c r="NU54" s="203"/>
      <c r="NV54" s="203"/>
      <c r="NW54" s="204"/>
      <c r="NX54" s="207"/>
      <c r="NY54" s="199"/>
      <c r="NZ54" s="200"/>
      <c r="OA54" s="201"/>
      <c r="OB54" s="202"/>
      <c r="OC54" s="203"/>
      <c r="OD54" s="203"/>
      <c r="OE54" s="204"/>
      <c r="OF54" s="207"/>
      <c r="OG54" s="199"/>
      <c r="OH54" s="200"/>
      <c r="OI54" s="201"/>
      <c r="OJ54" s="202"/>
      <c r="OK54" s="203"/>
      <c r="OL54" s="203"/>
      <c r="OM54" s="204"/>
      <c r="ON54" s="207"/>
      <c r="OO54" s="199"/>
      <c r="OP54" s="200"/>
      <c r="OQ54" s="201"/>
      <c r="OR54" s="202"/>
      <c r="OS54" s="203"/>
      <c r="OT54" s="203"/>
      <c r="OU54" s="204"/>
      <c r="OV54" s="207"/>
      <c r="OW54" s="199"/>
      <c r="OX54" s="200"/>
      <c r="OY54" s="201"/>
      <c r="OZ54" s="202"/>
      <c r="PA54" s="203"/>
      <c r="PB54" s="203"/>
      <c r="PC54" s="204"/>
      <c r="PD54" s="207"/>
      <c r="PE54" s="199"/>
      <c r="PF54" s="200"/>
      <c r="PG54" s="201"/>
      <c r="PH54" s="202"/>
      <c r="PI54" s="203"/>
      <c r="PJ54" s="203"/>
      <c r="PK54" s="204"/>
      <c r="PL54" s="207"/>
      <c r="PM54" s="199"/>
      <c r="PN54" s="200"/>
      <c r="PO54" s="201"/>
      <c r="PP54" s="202"/>
      <c r="PQ54" s="203"/>
      <c r="PR54" s="203"/>
      <c r="PS54" s="204"/>
      <c r="PT54" s="207"/>
      <c r="PU54" s="199"/>
      <c r="PV54" s="200"/>
      <c r="PW54" s="201"/>
      <c r="PX54" s="202"/>
      <c r="PY54" s="203"/>
      <c r="PZ54" s="203"/>
      <c r="QA54" s="204"/>
      <c r="QB54" s="207"/>
      <c r="QC54" s="199"/>
      <c r="QD54" s="200"/>
      <c r="QE54" s="201"/>
      <c r="QF54" s="202"/>
      <c r="QG54" s="203"/>
      <c r="QH54" s="203"/>
      <c r="QI54" s="204"/>
      <c r="QJ54" s="207"/>
      <c r="QK54" s="199"/>
      <c r="QL54" s="200"/>
      <c r="QM54" s="201"/>
      <c r="QN54" s="202"/>
      <c r="QO54" s="203"/>
      <c r="QP54" s="203"/>
      <c r="QQ54" s="204"/>
      <c r="QR54" s="207"/>
      <c r="QS54" s="199"/>
      <c r="QT54" s="200"/>
      <c r="QU54" s="201"/>
      <c r="QV54" s="202"/>
      <c r="QW54" s="203"/>
      <c r="QX54" s="203"/>
      <c r="QY54" s="204"/>
      <c r="QZ54" s="207"/>
      <c r="RA54" s="199"/>
      <c r="RB54" s="200"/>
      <c r="RC54" s="201"/>
      <c r="RD54" s="202"/>
      <c r="RE54" s="203"/>
      <c r="RF54" s="203"/>
      <c r="RG54" s="204"/>
      <c r="RH54" s="207"/>
      <c r="RI54" s="199"/>
      <c r="RJ54" s="200"/>
      <c r="RK54" s="201"/>
      <c r="RL54" s="202"/>
      <c r="RM54" s="203"/>
      <c r="RN54" s="203"/>
      <c r="RO54" s="204"/>
      <c r="RP54" s="207"/>
      <c r="RQ54" s="199"/>
      <c r="RR54" s="200"/>
      <c r="RS54" s="201"/>
      <c r="RT54" s="202"/>
      <c r="RU54" s="203"/>
      <c r="RV54" s="203"/>
      <c r="RW54" s="204"/>
      <c r="RX54" s="207"/>
      <c r="RY54" s="199"/>
      <c r="RZ54" s="200"/>
      <c r="SA54" s="201"/>
      <c r="SB54" s="202"/>
      <c r="SC54" s="203"/>
      <c r="SD54" s="203"/>
      <c r="SE54" s="204"/>
      <c r="SF54" s="207"/>
      <c r="SG54" s="199"/>
      <c r="SH54" s="200"/>
      <c r="SI54" s="201"/>
      <c r="SJ54" s="202"/>
      <c r="SK54" s="203"/>
      <c r="SL54" s="203"/>
      <c r="SM54" s="204"/>
      <c r="SN54" s="207"/>
      <c r="SO54" s="199"/>
      <c r="SP54" s="200"/>
      <c r="SQ54" s="201"/>
      <c r="SR54" s="202"/>
      <c r="SS54" s="203"/>
      <c r="ST54" s="203"/>
      <c r="SU54" s="204"/>
      <c r="SV54" s="207"/>
      <c r="SW54" s="199"/>
      <c r="SX54" s="200"/>
      <c r="SY54" s="201"/>
      <c r="SZ54" s="202"/>
      <c r="TA54" s="203"/>
      <c r="TB54" s="203"/>
      <c r="TC54" s="204"/>
      <c r="TD54" s="207"/>
      <c r="TE54" s="199"/>
      <c r="TF54" s="200"/>
      <c r="TG54" s="201"/>
      <c r="TH54" s="202"/>
      <c r="TI54" s="203"/>
      <c r="TJ54" s="203"/>
      <c r="TK54" s="204"/>
      <c r="TL54" s="207"/>
      <c r="TM54" s="199"/>
      <c r="TN54" s="200"/>
      <c r="TO54" s="201"/>
      <c r="TP54" s="202"/>
      <c r="TQ54" s="203"/>
      <c r="TR54" s="203"/>
      <c r="TS54" s="204"/>
      <c r="TT54" s="207"/>
      <c r="TU54" s="199"/>
      <c r="TV54" s="200"/>
      <c r="TW54" s="201"/>
      <c r="TX54" s="202"/>
      <c r="TY54" s="203"/>
      <c r="TZ54" s="203"/>
      <c r="UA54" s="204"/>
      <c r="UB54" s="207"/>
      <c r="UC54" s="199"/>
      <c r="UD54" s="200"/>
      <c r="UE54" s="201"/>
      <c r="UF54" s="202"/>
      <c r="UG54" s="203"/>
      <c r="UH54" s="203"/>
      <c r="UI54" s="204"/>
      <c r="UJ54" s="207"/>
      <c r="UK54" s="199"/>
      <c r="UL54" s="200"/>
      <c r="UM54" s="201"/>
      <c r="UN54" s="202"/>
      <c r="UO54" s="203"/>
      <c r="UP54" s="203"/>
      <c r="UQ54" s="204"/>
      <c r="UR54" s="207"/>
      <c r="US54" s="199"/>
      <c r="UT54" s="200"/>
      <c r="UU54" s="201"/>
      <c r="UV54" s="202"/>
      <c r="UW54" s="203"/>
      <c r="UX54" s="203"/>
      <c r="UY54" s="204"/>
      <c r="UZ54" s="207"/>
      <c r="VA54" s="199"/>
      <c r="VB54" s="200"/>
      <c r="VC54" s="201"/>
      <c r="VD54" s="202"/>
      <c r="VE54" s="203"/>
      <c r="VF54" s="203"/>
      <c r="VG54" s="204"/>
      <c r="VH54" s="207"/>
      <c r="VI54" s="199"/>
      <c r="VJ54" s="200"/>
      <c r="VK54" s="201"/>
      <c r="VL54" s="202"/>
      <c r="VM54" s="203"/>
      <c r="VN54" s="203"/>
      <c r="VO54" s="204"/>
      <c r="VP54" s="207"/>
      <c r="VQ54" s="199"/>
      <c r="VR54" s="200"/>
      <c r="VS54" s="201"/>
      <c r="VT54" s="202"/>
      <c r="VU54" s="203"/>
      <c r="VV54" s="203"/>
      <c r="VW54" s="204"/>
      <c r="VX54" s="207"/>
      <c r="VY54" s="199"/>
      <c r="VZ54" s="200"/>
      <c r="WA54" s="201"/>
      <c r="WB54" s="202"/>
      <c r="WC54" s="203"/>
      <c r="WD54" s="203"/>
      <c r="WE54" s="204"/>
      <c r="WF54" s="207"/>
      <c r="WG54" s="199"/>
      <c r="WH54" s="200"/>
      <c r="WI54" s="201"/>
      <c r="WJ54" s="202"/>
      <c r="WK54" s="203"/>
      <c r="WL54" s="203"/>
      <c r="WM54" s="204"/>
      <c r="WN54" s="207"/>
      <c r="WO54" s="199"/>
      <c r="WP54" s="200"/>
      <c r="WQ54" s="201"/>
      <c r="WR54" s="202"/>
      <c r="WS54" s="203"/>
      <c r="WT54" s="203"/>
      <c r="WU54" s="204"/>
      <c r="WV54" s="207"/>
      <c r="WW54" s="199"/>
      <c r="WX54" s="200"/>
      <c r="WY54" s="201"/>
      <c r="WZ54" s="202"/>
      <c r="XA54" s="203"/>
      <c r="XB54" s="203"/>
      <c r="XC54" s="204"/>
      <c r="XD54" s="207"/>
      <c r="XE54" s="199"/>
      <c r="XF54" s="200"/>
      <c r="XG54" s="201"/>
      <c r="XH54" s="202"/>
      <c r="XI54" s="203"/>
      <c r="XJ54" s="203"/>
      <c r="XK54" s="204"/>
      <c r="XL54" s="207"/>
      <c r="XM54" s="199"/>
      <c r="XN54" s="200"/>
      <c r="XO54" s="201"/>
      <c r="XP54" s="202"/>
      <c r="XQ54" s="203"/>
      <c r="XR54" s="203"/>
      <c r="XS54" s="204"/>
      <c r="XT54" s="207"/>
      <c r="XU54" s="199"/>
      <c r="XV54" s="200"/>
      <c r="XW54" s="201"/>
      <c r="XX54" s="202"/>
      <c r="XY54" s="203"/>
      <c r="XZ54" s="203"/>
      <c r="YA54" s="204"/>
      <c r="YB54" s="207"/>
      <c r="YC54" s="199"/>
      <c r="YD54" s="200"/>
      <c r="YE54" s="201"/>
      <c r="YF54" s="202"/>
      <c r="YG54" s="203"/>
      <c r="YH54" s="203"/>
      <c r="YI54" s="204"/>
      <c r="YJ54" s="207"/>
      <c r="YK54" s="199"/>
      <c r="YL54" s="200"/>
      <c r="YM54" s="201"/>
      <c r="YN54" s="202"/>
      <c r="YO54" s="203"/>
      <c r="YP54" s="203"/>
      <c r="YQ54" s="204"/>
      <c r="YR54" s="207"/>
      <c r="YS54" s="199"/>
      <c r="YT54" s="200"/>
      <c r="YU54" s="201"/>
      <c r="YV54" s="202"/>
      <c r="YW54" s="203"/>
      <c r="YX54" s="203"/>
      <c r="YY54" s="204"/>
      <c r="YZ54" s="207"/>
      <c r="ZA54" s="199"/>
      <c r="ZB54" s="200"/>
      <c r="ZC54" s="201"/>
      <c r="ZD54" s="202"/>
      <c r="ZE54" s="203"/>
      <c r="ZF54" s="203"/>
      <c r="ZG54" s="204"/>
      <c r="ZH54" s="207"/>
      <c r="ZI54" s="199"/>
      <c r="ZJ54" s="200"/>
      <c r="ZK54" s="201"/>
      <c r="ZL54" s="202"/>
      <c r="ZM54" s="203"/>
      <c r="ZN54" s="203"/>
      <c r="ZO54" s="204"/>
      <c r="ZP54" s="207"/>
      <c r="ZQ54" s="199"/>
      <c r="ZR54" s="200"/>
      <c r="ZS54" s="201"/>
      <c r="ZT54" s="202"/>
      <c r="ZU54" s="203"/>
      <c r="ZV54" s="203"/>
      <c r="ZW54" s="204"/>
      <c r="ZX54" s="207"/>
      <c r="ZY54" s="199"/>
      <c r="ZZ54" s="200"/>
      <c r="AAA54" s="201"/>
      <c r="AAB54" s="202"/>
      <c r="AAC54" s="203"/>
      <c r="AAD54" s="203"/>
      <c r="AAE54" s="204"/>
      <c r="AAF54" s="207"/>
      <c r="AAG54" s="199"/>
      <c r="AAH54" s="200"/>
      <c r="AAI54" s="201"/>
      <c r="AAJ54" s="202"/>
      <c r="AAK54" s="203"/>
      <c r="AAL54" s="203"/>
      <c r="AAM54" s="204"/>
      <c r="AAN54" s="207"/>
      <c r="AAO54" s="199"/>
      <c r="AAP54" s="200"/>
      <c r="AAQ54" s="201"/>
      <c r="AAR54" s="202"/>
      <c r="AAS54" s="203"/>
      <c r="AAT54" s="203"/>
      <c r="AAU54" s="204"/>
      <c r="AAV54" s="207"/>
      <c r="AAW54" s="199"/>
      <c r="AAX54" s="200"/>
      <c r="AAY54" s="201"/>
      <c r="AAZ54" s="202"/>
      <c r="ABA54" s="203"/>
      <c r="ABB54" s="203"/>
      <c r="ABC54" s="204"/>
      <c r="ABD54" s="207"/>
      <c r="ABE54" s="199"/>
      <c r="ABF54" s="200"/>
      <c r="ABG54" s="201"/>
      <c r="ABH54" s="202"/>
      <c r="ABI54" s="203"/>
      <c r="ABJ54" s="203"/>
      <c r="ABK54" s="204"/>
      <c r="ABL54" s="207"/>
      <c r="ABM54" s="199"/>
      <c r="ABN54" s="200"/>
      <c r="ABO54" s="201"/>
      <c r="ABP54" s="202"/>
      <c r="ABQ54" s="203"/>
      <c r="ABR54" s="203"/>
      <c r="ABS54" s="204"/>
      <c r="ABT54" s="207"/>
      <c r="ABU54" s="199"/>
      <c r="ABV54" s="200"/>
      <c r="ABW54" s="201"/>
      <c r="ABX54" s="202"/>
      <c r="ABY54" s="203"/>
      <c r="ABZ54" s="203"/>
      <c r="ACA54" s="204"/>
      <c r="ACB54" s="207"/>
      <c r="ACC54" s="199"/>
      <c r="ACD54" s="200"/>
      <c r="ACE54" s="201"/>
      <c r="ACF54" s="202"/>
      <c r="ACG54" s="203"/>
      <c r="ACH54" s="203"/>
      <c r="ACI54" s="204"/>
      <c r="ACJ54" s="207"/>
      <c r="ACK54" s="199"/>
      <c r="ACL54" s="200"/>
      <c r="ACM54" s="201"/>
      <c r="ACN54" s="202"/>
      <c r="ACO54" s="203"/>
      <c r="ACP54" s="203"/>
      <c r="ACQ54" s="204"/>
      <c r="ACR54" s="207"/>
      <c r="ACS54" s="199"/>
      <c r="ACT54" s="200"/>
      <c r="ACU54" s="201"/>
      <c r="ACV54" s="202"/>
      <c r="ACW54" s="203"/>
      <c r="ACX54" s="203"/>
      <c r="ACY54" s="204"/>
      <c r="ACZ54" s="207"/>
      <c r="ADA54" s="199"/>
      <c r="ADB54" s="200"/>
      <c r="ADC54" s="201"/>
      <c r="ADD54" s="202"/>
      <c r="ADE54" s="203"/>
      <c r="ADF54" s="203"/>
      <c r="ADG54" s="204"/>
      <c r="ADH54" s="207"/>
      <c r="ADI54" s="199"/>
      <c r="ADJ54" s="200"/>
      <c r="ADK54" s="201"/>
      <c r="ADL54" s="202"/>
      <c r="ADM54" s="203"/>
      <c r="ADN54" s="203"/>
      <c r="ADO54" s="204"/>
      <c r="ADP54" s="207"/>
      <c r="ADQ54" s="199"/>
      <c r="ADR54" s="200"/>
      <c r="ADS54" s="201"/>
      <c r="ADT54" s="202"/>
      <c r="ADU54" s="203"/>
      <c r="ADV54" s="203"/>
      <c r="ADW54" s="204"/>
      <c r="ADX54" s="207"/>
      <c r="ADY54" s="199"/>
      <c r="ADZ54" s="200"/>
      <c r="AEA54" s="201"/>
      <c r="AEB54" s="202"/>
      <c r="AEC54" s="203"/>
      <c r="AED54" s="203"/>
      <c r="AEE54" s="204"/>
      <c r="AEF54" s="207"/>
      <c r="AEG54" s="199"/>
      <c r="AEH54" s="200"/>
      <c r="AEI54" s="201"/>
      <c r="AEJ54" s="202"/>
      <c r="AEK54" s="203"/>
      <c r="AEL54" s="203"/>
      <c r="AEM54" s="204"/>
      <c r="AEN54" s="207"/>
      <c r="AEO54" s="199"/>
      <c r="AEP54" s="200"/>
      <c r="AEQ54" s="201"/>
      <c r="AER54" s="202"/>
      <c r="AES54" s="203"/>
      <c r="AET54" s="203"/>
      <c r="AEU54" s="204"/>
      <c r="AEV54" s="207"/>
      <c r="AEW54" s="199"/>
      <c r="AEX54" s="200"/>
      <c r="AEY54" s="201"/>
      <c r="AEZ54" s="202"/>
      <c r="AFA54" s="203"/>
      <c r="AFB54" s="203"/>
      <c r="AFC54" s="204"/>
      <c r="AFD54" s="207"/>
      <c r="AFE54" s="199"/>
      <c r="AFF54" s="200"/>
      <c r="AFG54" s="201"/>
      <c r="AFH54" s="202"/>
      <c r="AFI54" s="203"/>
      <c r="AFJ54" s="203"/>
      <c r="AFK54" s="204"/>
      <c r="AFL54" s="207"/>
      <c r="AFM54" s="199"/>
      <c r="AFN54" s="200"/>
      <c r="AFO54" s="201"/>
      <c r="AFP54" s="202"/>
      <c r="AFQ54" s="203"/>
      <c r="AFR54" s="203"/>
      <c r="AFS54" s="204"/>
      <c r="AFT54" s="207"/>
      <c r="AFU54" s="199"/>
      <c r="AFV54" s="200"/>
      <c r="AFW54" s="201"/>
      <c r="AFX54" s="202"/>
      <c r="AFY54" s="203"/>
      <c r="AFZ54" s="203"/>
      <c r="AGA54" s="204"/>
      <c r="AGB54" s="207"/>
      <c r="AGC54" s="199"/>
      <c r="AGD54" s="200"/>
      <c r="AGE54" s="201"/>
      <c r="AGF54" s="202"/>
      <c r="AGG54" s="203"/>
      <c r="AGH54" s="203"/>
      <c r="AGI54" s="204"/>
      <c r="AGJ54" s="207"/>
      <c r="AGK54" s="199"/>
      <c r="AGL54" s="200"/>
      <c r="AGM54" s="201"/>
      <c r="AGN54" s="202"/>
      <c r="AGO54" s="203"/>
      <c r="AGP54" s="203"/>
      <c r="AGQ54" s="204"/>
      <c r="AGR54" s="207"/>
      <c r="AGS54" s="199"/>
      <c r="AGT54" s="200"/>
      <c r="AGU54" s="201"/>
      <c r="AGV54" s="202"/>
      <c r="AGW54" s="203"/>
      <c r="AGX54" s="203"/>
      <c r="AGY54" s="204"/>
      <c r="AGZ54" s="207"/>
      <c r="AHA54" s="199"/>
      <c r="AHB54" s="200"/>
      <c r="AHC54" s="201"/>
      <c r="AHD54" s="202"/>
      <c r="AHE54" s="203"/>
      <c r="AHF54" s="203"/>
      <c r="AHG54" s="204"/>
      <c r="AHH54" s="207"/>
      <c r="AHI54" s="199"/>
      <c r="AHJ54" s="200"/>
      <c r="AHK54" s="201"/>
      <c r="AHL54" s="202"/>
      <c r="AHM54" s="203"/>
      <c r="AHN54" s="203"/>
      <c r="AHO54" s="204"/>
      <c r="AHP54" s="207"/>
      <c r="AHQ54" s="199"/>
      <c r="AHR54" s="200"/>
      <c r="AHS54" s="201"/>
      <c r="AHT54" s="202"/>
      <c r="AHU54" s="203"/>
      <c r="AHV54" s="203"/>
      <c r="AHW54" s="204"/>
      <c r="AHX54" s="207"/>
      <c r="AHY54" s="199"/>
      <c r="AHZ54" s="200"/>
      <c r="AIA54" s="201"/>
      <c r="AIB54" s="202"/>
      <c r="AIC54" s="203"/>
      <c r="AID54" s="203"/>
      <c r="AIE54" s="204"/>
      <c r="AIF54" s="207"/>
      <c r="AIG54" s="199"/>
      <c r="AIH54" s="200"/>
      <c r="AII54" s="201"/>
      <c r="AIJ54" s="202"/>
      <c r="AIK54" s="203"/>
      <c r="AIL54" s="203"/>
      <c r="AIM54" s="204"/>
      <c r="AIN54" s="207"/>
      <c r="AIO54" s="199"/>
      <c r="AIP54" s="200"/>
      <c r="AIQ54" s="201"/>
      <c r="AIR54" s="202"/>
      <c r="AIS54" s="203"/>
      <c r="AIT54" s="203"/>
      <c r="AIU54" s="204"/>
      <c r="AIV54" s="207"/>
      <c r="AIW54" s="199"/>
      <c r="AIX54" s="200"/>
      <c r="AIY54" s="201"/>
      <c r="AIZ54" s="202"/>
      <c r="AJA54" s="203"/>
      <c r="AJB54" s="203"/>
      <c r="AJC54" s="204"/>
      <c r="AJD54" s="207"/>
      <c r="AJE54" s="199"/>
      <c r="AJF54" s="200"/>
      <c r="AJG54" s="201"/>
      <c r="AJH54" s="202"/>
      <c r="AJI54" s="203"/>
      <c r="AJJ54" s="203"/>
      <c r="AJK54" s="204"/>
      <c r="AJL54" s="207"/>
      <c r="AJM54" s="199"/>
      <c r="AJN54" s="200"/>
      <c r="AJO54" s="201"/>
      <c r="AJP54" s="202"/>
      <c r="AJQ54" s="203"/>
      <c r="AJR54" s="203"/>
      <c r="AJS54" s="204"/>
      <c r="AJT54" s="207"/>
      <c r="AJU54" s="199"/>
      <c r="AJV54" s="200"/>
      <c r="AJW54" s="201"/>
      <c r="AJX54" s="202"/>
      <c r="AJY54" s="203"/>
      <c r="AJZ54" s="203"/>
      <c r="AKA54" s="204"/>
      <c r="AKB54" s="207"/>
      <c r="AKC54" s="199"/>
      <c r="AKD54" s="200"/>
      <c r="AKE54" s="201"/>
      <c r="AKF54" s="202"/>
      <c r="AKG54" s="203"/>
      <c r="AKH54" s="203"/>
      <c r="AKI54" s="204"/>
      <c r="AKJ54" s="207"/>
      <c r="AKK54" s="199"/>
      <c r="AKL54" s="200"/>
      <c r="AKM54" s="201"/>
      <c r="AKN54" s="202"/>
      <c r="AKO54" s="203"/>
      <c r="AKP54" s="203"/>
      <c r="AKQ54" s="204"/>
      <c r="AKR54" s="207"/>
      <c r="AKS54" s="199"/>
      <c r="AKT54" s="200"/>
      <c r="AKU54" s="201"/>
      <c r="AKV54" s="202"/>
      <c r="AKW54" s="203"/>
      <c r="AKX54" s="203"/>
      <c r="AKY54" s="204"/>
      <c r="AKZ54" s="207"/>
      <c r="ALA54" s="199"/>
      <c r="ALB54" s="200"/>
      <c r="ALC54" s="201"/>
      <c r="ALD54" s="202"/>
      <c r="ALE54" s="203"/>
      <c r="ALF54" s="203"/>
      <c r="ALG54" s="204"/>
      <c r="ALH54" s="207"/>
      <c r="ALI54" s="199"/>
      <c r="ALJ54" s="200"/>
      <c r="ALK54" s="201"/>
      <c r="ALL54" s="202"/>
      <c r="ALM54" s="203"/>
      <c r="ALN54" s="203"/>
      <c r="ALO54" s="204"/>
      <c r="ALP54" s="207"/>
      <c r="ALQ54" s="199"/>
      <c r="ALR54" s="200"/>
      <c r="ALS54" s="201"/>
      <c r="ALT54" s="202"/>
      <c r="ALU54" s="203"/>
      <c r="ALV54" s="203"/>
      <c r="ALW54" s="204"/>
      <c r="ALX54" s="207"/>
      <c r="ALY54" s="199"/>
      <c r="ALZ54" s="200"/>
      <c r="AMA54" s="201"/>
      <c r="AMB54" s="202"/>
      <c r="AMC54" s="203"/>
      <c r="AMD54" s="203"/>
      <c r="AME54" s="204"/>
      <c r="AMF54" s="207"/>
      <c r="AMG54" s="199"/>
      <c r="AMH54" s="200"/>
      <c r="AMI54" s="201"/>
      <c r="AMJ54" s="202"/>
      <c r="AMK54" s="203"/>
      <c r="AML54" s="203"/>
      <c r="AMM54" s="204"/>
      <c r="AMN54" s="207"/>
      <c r="AMO54" s="199"/>
      <c r="AMP54" s="200"/>
      <c r="AMQ54" s="201"/>
      <c r="AMR54" s="202"/>
      <c r="AMS54" s="203"/>
      <c r="AMT54" s="203"/>
      <c r="AMU54" s="204"/>
      <c r="AMV54" s="207"/>
      <c r="AMW54" s="199"/>
      <c r="AMX54" s="200"/>
      <c r="AMY54" s="201"/>
      <c r="AMZ54" s="202"/>
      <c r="ANA54" s="203"/>
      <c r="ANB54" s="203"/>
      <c r="ANC54" s="204"/>
      <c r="AND54" s="207"/>
      <c r="ANE54" s="199"/>
      <c r="ANF54" s="200"/>
      <c r="ANG54" s="201"/>
      <c r="ANH54" s="202"/>
      <c r="ANI54" s="203"/>
      <c r="ANJ54" s="203"/>
      <c r="ANK54" s="204"/>
      <c r="ANL54" s="207"/>
      <c r="ANM54" s="199"/>
      <c r="ANN54" s="200"/>
      <c r="ANO54" s="201"/>
      <c r="ANP54" s="202"/>
      <c r="ANQ54" s="203"/>
      <c r="ANR54" s="203"/>
      <c r="ANS54" s="204"/>
      <c r="ANT54" s="207"/>
      <c r="ANU54" s="199"/>
      <c r="ANV54" s="200"/>
      <c r="ANW54" s="201"/>
      <c r="ANX54" s="202"/>
      <c r="ANY54" s="203"/>
      <c r="ANZ54" s="203"/>
      <c r="AOA54" s="204"/>
      <c r="AOB54" s="207"/>
      <c r="AOC54" s="199"/>
      <c r="AOD54" s="200"/>
      <c r="AOE54" s="201"/>
      <c r="AOF54" s="202"/>
      <c r="AOG54" s="203"/>
      <c r="AOH54" s="203"/>
      <c r="AOI54" s="204"/>
      <c r="AOJ54" s="207"/>
      <c r="AOK54" s="199"/>
      <c r="AOL54" s="200"/>
      <c r="AOM54" s="201"/>
      <c r="AON54" s="202"/>
      <c r="AOO54" s="203"/>
      <c r="AOP54" s="203"/>
      <c r="AOQ54" s="204"/>
      <c r="AOR54" s="207"/>
      <c r="AOS54" s="199"/>
      <c r="AOT54" s="200"/>
      <c r="AOU54" s="201"/>
      <c r="AOV54" s="202"/>
      <c r="AOW54" s="203"/>
      <c r="AOX54" s="203"/>
      <c r="AOY54" s="204"/>
      <c r="AOZ54" s="207"/>
      <c r="APA54" s="199"/>
      <c r="APB54" s="200"/>
      <c r="APC54" s="201"/>
      <c r="APD54" s="202"/>
      <c r="APE54" s="203"/>
      <c r="APF54" s="203"/>
      <c r="APG54" s="204"/>
      <c r="APH54" s="207"/>
      <c r="API54" s="199"/>
      <c r="APJ54" s="200"/>
      <c r="APK54" s="201"/>
      <c r="APL54" s="202"/>
      <c r="APM54" s="203"/>
      <c r="APN54" s="203"/>
      <c r="APO54" s="204"/>
      <c r="APP54" s="207"/>
      <c r="APQ54" s="199"/>
      <c r="APR54" s="200"/>
      <c r="APS54" s="201"/>
      <c r="APT54" s="202"/>
      <c r="APU54" s="203"/>
      <c r="APV54" s="203"/>
      <c r="APW54" s="204"/>
      <c r="APX54" s="207"/>
      <c r="APY54" s="199"/>
      <c r="APZ54" s="200"/>
      <c r="AQA54" s="201"/>
      <c r="AQB54" s="202"/>
      <c r="AQC54" s="203"/>
      <c r="AQD54" s="203"/>
      <c r="AQE54" s="204"/>
      <c r="AQF54" s="207"/>
      <c r="AQG54" s="199"/>
      <c r="AQH54" s="200"/>
      <c r="AQI54" s="201"/>
      <c r="AQJ54" s="202"/>
      <c r="AQK54" s="203"/>
      <c r="AQL54" s="203"/>
      <c r="AQM54" s="204"/>
      <c r="AQN54" s="207"/>
      <c r="AQO54" s="199"/>
      <c r="AQP54" s="200"/>
      <c r="AQQ54" s="201"/>
      <c r="AQR54" s="202"/>
      <c r="AQS54" s="203"/>
      <c r="AQT54" s="203"/>
      <c r="AQU54" s="204"/>
      <c r="AQV54" s="207"/>
      <c r="AQW54" s="199"/>
      <c r="AQX54" s="200"/>
      <c r="AQY54" s="201"/>
      <c r="AQZ54" s="202"/>
      <c r="ARA54" s="203"/>
      <c r="ARB54" s="203"/>
      <c r="ARC54" s="204"/>
      <c r="ARD54" s="207"/>
      <c r="ARE54" s="199"/>
      <c r="ARF54" s="200"/>
      <c r="ARG54" s="201"/>
      <c r="ARH54" s="202"/>
      <c r="ARI54" s="203"/>
      <c r="ARJ54" s="203"/>
      <c r="ARK54" s="204"/>
      <c r="ARL54" s="207"/>
      <c r="ARM54" s="199"/>
      <c r="ARN54" s="200"/>
      <c r="ARO54" s="201"/>
      <c r="ARP54" s="202"/>
      <c r="ARQ54" s="203"/>
      <c r="ARR54" s="203"/>
      <c r="ARS54" s="204"/>
      <c r="ART54" s="207"/>
      <c r="ARU54" s="199"/>
      <c r="ARV54" s="200"/>
      <c r="ARW54" s="201"/>
      <c r="ARX54" s="202"/>
      <c r="ARY54" s="203"/>
      <c r="ARZ54" s="203"/>
      <c r="ASA54" s="204"/>
      <c r="ASB54" s="207"/>
      <c r="ASC54" s="199"/>
      <c r="ASD54" s="200"/>
      <c r="ASE54" s="201"/>
      <c r="ASF54" s="202"/>
      <c r="ASG54" s="203"/>
      <c r="ASH54" s="203"/>
      <c r="ASI54" s="204"/>
      <c r="ASJ54" s="207"/>
      <c r="ASK54" s="199"/>
      <c r="ASL54" s="200"/>
      <c r="ASM54" s="201"/>
      <c r="ASN54" s="202"/>
      <c r="ASO54" s="203"/>
      <c r="ASP54" s="203"/>
      <c r="ASQ54" s="204"/>
      <c r="ASR54" s="207"/>
      <c r="ASS54" s="199"/>
      <c r="AST54" s="200"/>
      <c r="ASU54" s="201"/>
      <c r="ASV54" s="202"/>
      <c r="ASW54" s="203"/>
      <c r="ASX54" s="203"/>
      <c r="ASY54" s="204"/>
      <c r="ASZ54" s="207"/>
      <c r="ATA54" s="199"/>
      <c r="ATB54" s="200"/>
      <c r="ATC54" s="201"/>
      <c r="ATD54" s="202"/>
      <c r="ATE54" s="203"/>
      <c r="ATF54" s="203"/>
      <c r="ATG54" s="204"/>
      <c r="ATH54" s="207"/>
      <c r="ATI54" s="199"/>
      <c r="ATJ54" s="200"/>
      <c r="ATK54" s="201"/>
      <c r="ATL54" s="202"/>
      <c r="ATM54" s="203"/>
      <c r="ATN54" s="203"/>
      <c r="ATO54" s="204"/>
      <c r="ATP54" s="207"/>
      <c r="ATQ54" s="199"/>
      <c r="ATR54" s="200"/>
      <c r="ATS54" s="201"/>
      <c r="ATT54" s="202"/>
      <c r="ATU54" s="203"/>
      <c r="ATV54" s="203"/>
      <c r="ATW54" s="204"/>
      <c r="ATX54" s="207"/>
      <c r="ATY54" s="199"/>
      <c r="ATZ54" s="200"/>
      <c r="AUA54" s="201"/>
      <c r="AUB54" s="202"/>
      <c r="AUC54" s="203"/>
      <c r="AUD54" s="203"/>
      <c r="AUE54" s="204"/>
      <c r="AUF54" s="207"/>
      <c r="AUG54" s="199"/>
      <c r="AUH54" s="200"/>
      <c r="AUI54" s="201"/>
      <c r="AUJ54" s="202"/>
      <c r="AUK54" s="203"/>
      <c r="AUL54" s="203"/>
      <c r="AUM54" s="204"/>
      <c r="AUN54" s="207"/>
      <c r="AUO54" s="199"/>
      <c r="AUP54" s="200"/>
      <c r="AUQ54" s="201"/>
      <c r="AUR54" s="202"/>
      <c r="AUS54" s="203"/>
      <c r="AUT54" s="203"/>
      <c r="AUU54" s="204"/>
      <c r="AUV54" s="207"/>
      <c r="AUW54" s="199"/>
      <c r="AUX54" s="200"/>
      <c r="AUY54" s="201"/>
      <c r="AUZ54" s="202"/>
      <c r="AVA54" s="203"/>
      <c r="AVB54" s="203"/>
      <c r="AVC54" s="204"/>
      <c r="AVD54" s="207"/>
      <c r="AVE54" s="199"/>
      <c r="AVF54" s="200"/>
      <c r="AVG54" s="201"/>
      <c r="AVH54" s="202"/>
      <c r="AVI54" s="203"/>
      <c r="AVJ54" s="203"/>
      <c r="AVK54" s="204"/>
      <c r="AVL54" s="207"/>
      <c r="AVM54" s="199"/>
      <c r="AVN54" s="200"/>
      <c r="AVO54" s="201"/>
      <c r="AVP54" s="202"/>
      <c r="AVQ54" s="203"/>
      <c r="AVR54" s="203"/>
      <c r="AVS54" s="204"/>
      <c r="AVT54" s="207"/>
      <c r="AVU54" s="199"/>
      <c r="AVV54" s="200"/>
      <c r="AVW54" s="201"/>
      <c r="AVX54" s="202"/>
      <c r="AVY54" s="203"/>
      <c r="AVZ54" s="203"/>
      <c r="AWA54" s="204"/>
      <c r="AWB54" s="207"/>
      <c r="AWC54" s="199"/>
      <c r="AWD54" s="200"/>
      <c r="AWE54" s="201"/>
      <c r="AWF54" s="202"/>
      <c r="AWG54" s="203"/>
      <c r="AWH54" s="203"/>
      <c r="AWI54" s="204"/>
      <c r="AWJ54" s="207"/>
      <c r="AWK54" s="199"/>
      <c r="AWL54" s="200"/>
      <c r="AWM54" s="201"/>
      <c r="AWN54" s="202"/>
      <c r="AWO54" s="203"/>
      <c r="AWP54" s="203"/>
      <c r="AWQ54" s="204"/>
      <c r="AWR54" s="207"/>
      <c r="AWS54" s="199"/>
      <c r="AWT54" s="200"/>
      <c r="AWU54" s="201"/>
      <c r="AWV54" s="202"/>
      <c r="AWW54" s="203"/>
      <c r="AWX54" s="203"/>
      <c r="AWY54" s="204"/>
      <c r="AWZ54" s="207"/>
      <c r="AXA54" s="199"/>
      <c r="AXB54" s="200"/>
      <c r="AXC54" s="201"/>
      <c r="AXD54" s="202"/>
      <c r="AXE54" s="203"/>
      <c r="AXF54" s="203"/>
      <c r="AXG54" s="204"/>
      <c r="AXH54" s="207"/>
      <c r="AXI54" s="199"/>
      <c r="AXJ54" s="200"/>
      <c r="AXK54" s="201"/>
      <c r="AXL54" s="202"/>
      <c r="AXM54" s="203"/>
      <c r="AXN54" s="203"/>
      <c r="AXO54" s="204"/>
      <c r="AXP54" s="207"/>
      <c r="AXQ54" s="199"/>
      <c r="AXR54" s="200"/>
      <c r="AXS54" s="201"/>
      <c r="AXT54" s="202"/>
      <c r="AXU54" s="203"/>
      <c r="AXV54" s="203"/>
      <c r="AXW54" s="204"/>
      <c r="AXX54" s="207"/>
      <c r="AXY54" s="199"/>
      <c r="AXZ54" s="200"/>
      <c r="AYA54" s="201"/>
      <c r="AYB54" s="202"/>
      <c r="AYC54" s="203"/>
      <c r="AYD54" s="203"/>
      <c r="AYE54" s="204"/>
      <c r="AYF54" s="207"/>
      <c r="AYG54" s="199"/>
      <c r="AYH54" s="200"/>
      <c r="AYI54" s="201"/>
      <c r="AYJ54" s="202"/>
      <c r="AYK54" s="203"/>
      <c r="AYL54" s="203"/>
      <c r="AYM54" s="204"/>
      <c r="AYN54" s="207"/>
      <c r="AYO54" s="199"/>
      <c r="AYP54" s="200"/>
      <c r="AYQ54" s="201"/>
      <c r="AYR54" s="202"/>
      <c r="AYS54" s="203"/>
      <c r="AYT54" s="203"/>
      <c r="AYU54" s="204"/>
      <c r="AYV54" s="207"/>
      <c r="AYW54" s="199"/>
      <c r="AYX54" s="200"/>
      <c r="AYY54" s="201"/>
      <c r="AYZ54" s="202"/>
      <c r="AZA54" s="203"/>
      <c r="AZB54" s="203"/>
      <c r="AZC54" s="204"/>
      <c r="AZD54" s="207"/>
      <c r="AZE54" s="199"/>
      <c r="AZF54" s="200"/>
      <c r="AZG54" s="201"/>
      <c r="AZH54" s="202"/>
      <c r="AZI54" s="203"/>
      <c r="AZJ54" s="203"/>
      <c r="AZK54" s="204"/>
      <c r="AZL54" s="207"/>
      <c r="AZM54" s="199"/>
      <c r="AZN54" s="200"/>
      <c r="AZO54" s="201"/>
      <c r="AZP54" s="202"/>
      <c r="AZQ54" s="203"/>
      <c r="AZR54" s="203"/>
      <c r="AZS54" s="204"/>
      <c r="AZT54" s="207"/>
      <c r="AZU54" s="199"/>
      <c r="AZV54" s="200"/>
      <c r="AZW54" s="201"/>
      <c r="AZX54" s="202"/>
      <c r="AZY54" s="203"/>
      <c r="AZZ54" s="203"/>
      <c r="BAA54" s="204"/>
      <c r="BAB54" s="207"/>
      <c r="BAC54" s="199"/>
      <c r="BAD54" s="200"/>
      <c r="BAE54" s="201"/>
      <c r="BAF54" s="202"/>
      <c r="BAG54" s="203"/>
      <c r="BAH54" s="203"/>
      <c r="BAI54" s="204"/>
      <c r="BAJ54" s="207"/>
      <c r="BAK54" s="199"/>
      <c r="BAL54" s="200"/>
      <c r="BAM54" s="201"/>
      <c r="BAN54" s="202"/>
      <c r="BAO54" s="203"/>
      <c r="BAP54" s="203"/>
      <c r="BAQ54" s="204"/>
      <c r="BAR54" s="207"/>
      <c r="BAS54" s="199"/>
      <c r="BAT54" s="200"/>
      <c r="BAU54" s="201"/>
      <c r="BAV54" s="202"/>
      <c r="BAW54" s="203"/>
      <c r="BAX54" s="203"/>
      <c r="BAY54" s="204"/>
      <c r="BAZ54" s="207"/>
      <c r="BBA54" s="199"/>
      <c r="BBB54" s="200"/>
      <c r="BBC54" s="201"/>
      <c r="BBD54" s="202"/>
      <c r="BBE54" s="203"/>
      <c r="BBF54" s="203"/>
      <c r="BBG54" s="204"/>
      <c r="BBH54" s="207"/>
      <c r="BBI54" s="199"/>
      <c r="BBJ54" s="200"/>
      <c r="BBK54" s="201"/>
      <c r="BBL54" s="202"/>
      <c r="BBM54" s="203"/>
      <c r="BBN54" s="203"/>
      <c r="BBO54" s="204"/>
      <c r="BBP54" s="207"/>
      <c r="BBQ54" s="199"/>
      <c r="BBR54" s="200"/>
      <c r="BBS54" s="201"/>
      <c r="BBT54" s="202"/>
      <c r="BBU54" s="203"/>
      <c r="BBV54" s="203"/>
      <c r="BBW54" s="204"/>
      <c r="BBX54" s="207"/>
      <c r="BBY54" s="199"/>
      <c r="BBZ54" s="200"/>
      <c r="BCA54" s="201"/>
      <c r="BCB54" s="202"/>
      <c r="BCC54" s="203"/>
      <c r="BCD54" s="203"/>
      <c r="BCE54" s="204"/>
      <c r="BCF54" s="207"/>
      <c r="BCG54" s="199"/>
      <c r="BCH54" s="200"/>
      <c r="BCI54" s="201"/>
      <c r="BCJ54" s="202"/>
      <c r="BCK54" s="203"/>
      <c r="BCL54" s="203"/>
      <c r="BCM54" s="204"/>
      <c r="BCN54" s="207"/>
      <c r="BCO54" s="199"/>
      <c r="BCP54" s="200"/>
      <c r="BCQ54" s="201"/>
      <c r="BCR54" s="202"/>
      <c r="BCS54" s="203"/>
      <c r="BCT54" s="203"/>
      <c r="BCU54" s="204"/>
      <c r="BCV54" s="207"/>
      <c r="BCW54" s="199"/>
      <c r="BCX54" s="200"/>
      <c r="BCY54" s="201"/>
      <c r="BCZ54" s="202"/>
      <c r="BDA54" s="203"/>
      <c r="BDB54" s="203"/>
      <c r="BDC54" s="204"/>
      <c r="BDD54" s="207"/>
      <c r="BDE54" s="199"/>
      <c r="BDF54" s="200"/>
      <c r="BDG54" s="201"/>
      <c r="BDH54" s="202"/>
      <c r="BDI54" s="203"/>
      <c r="BDJ54" s="203"/>
      <c r="BDK54" s="204"/>
      <c r="BDL54" s="207"/>
      <c r="BDM54" s="199"/>
      <c r="BDN54" s="200"/>
      <c r="BDO54" s="201"/>
      <c r="BDP54" s="202"/>
      <c r="BDQ54" s="203"/>
      <c r="BDR54" s="203"/>
      <c r="BDS54" s="204"/>
      <c r="BDT54" s="207"/>
      <c r="BDU54" s="199"/>
      <c r="BDV54" s="200"/>
      <c r="BDW54" s="201"/>
      <c r="BDX54" s="202"/>
      <c r="BDY54" s="203"/>
      <c r="BDZ54" s="203"/>
      <c r="BEA54" s="204"/>
      <c r="BEB54" s="207"/>
      <c r="BEC54" s="199"/>
      <c r="BED54" s="200"/>
      <c r="BEE54" s="201"/>
      <c r="BEF54" s="202"/>
      <c r="BEG54" s="203"/>
      <c r="BEH54" s="203"/>
      <c r="BEI54" s="204"/>
      <c r="BEJ54" s="207"/>
      <c r="BEK54" s="199"/>
      <c r="BEL54" s="200"/>
      <c r="BEM54" s="201"/>
      <c r="BEN54" s="202"/>
      <c r="BEO54" s="203"/>
      <c r="BEP54" s="203"/>
      <c r="BEQ54" s="204"/>
      <c r="BER54" s="207"/>
      <c r="BES54" s="199"/>
      <c r="BET54" s="200"/>
      <c r="BEU54" s="201"/>
      <c r="BEV54" s="202"/>
      <c r="BEW54" s="203"/>
      <c r="BEX54" s="203"/>
      <c r="BEY54" s="204"/>
      <c r="BEZ54" s="207"/>
      <c r="BFA54" s="199"/>
      <c r="BFB54" s="200"/>
      <c r="BFC54" s="201"/>
      <c r="BFD54" s="202"/>
      <c r="BFE54" s="203"/>
      <c r="BFF54" s="203"/>
      <c r="BFG54" s="204"/>
      <c r="BFH54" s="207"/>
      <c r="BFI54" s="199"/>
      <c r="BFJ54" s="200"/>
      <c r="BFK54" s="201"/>
      <c r="BFL54" s="202"/>
      <c r="BFM54" s="203"/>
      <c r="BFN54" s="203"/>
      <c r="BFO54" s="204"/>
      <c r="BFP54" s="207"/>
      <c r="BFQ54" s="199"/>
      <c r="BFR54" s="200"/>
      <c r="BFS54" s="201"/>
      <c r="BFT54" s="202"/>
      <c r="BFU54" s="203"/>
      <c r="BFV54" s="203"/>
      <c r="BFW54" s="204"/>
      <c r="BFX54" s="207"/>
      <c r="BFY54" s="199"/>
      <c r="BFZ54" s="200"/>
      <c r="BGA54" s="201"/>
      <c r="BGB54" s="202"/>
      <c r="BGC54" s="203"/>
      <c r="BGD54" s="203"/>
      <c r="BGE54" s="204"/>
      <c r="BGF54" s="207"/>
      <c r="BGG54" s="199"/>
      <c r="BGH54" s="200"/>
      <c r="BGI54" s="201"/>
      <c r="BGJ54" s="202"/>
      <c r="BGK54" s="203"/>
      <c r="BGL54" s="203"/>
      <c r="BGM54" s="204"/>
      <c r="BGN54" s="207"/>
      <c r="BGO54" s="199"/>
      <c r="BGP54" s="200"/>
      <c r="BGQ54" s="201"/>
      <c r="BGR54" s="202"/>
      <c r="BGS54" s="203"/>
      <c r="BGT54" s="203"/>
      <c r="BGU54" s="204"/>
      <c r="BGV54" s="207"/>
      <c r="BGW54" s="199"/>
      <c r="BGX54" s="200"/>
      <c r="BGY54" s="201"/>
      <c r="BGZ54" s="202"/>
      <c r="BHA54" s="203"/>
      <c r="BHB54" s="203"/>
      <c r="BHC54" s="204"/>
      <c r="BHD54" s="207"/>
      <c r="BHE54" s="199"/>
      <c r="BHF54" s="200"/>
      <c r="BHG54" s="201"/>
      <c r="BHH54" s="202"/>
      <c r="BHI54" s="203"/>
      <c r="BHJ54" s="203"/>
      <c r="BHK54" s="204"/>
      <c r="BHL54" s="207"/>
      <c r="BHM54" s="199"/>
      <c r="BHN54" s="200"/>
      <c r="BHO54" s="201"/>
      <c r="BHP54" s="202"/>
      <c r="BHQ54" s="203"/>
      <c r="BHR54" s="203"/>
      <c r="BHS54" s="204"/>
      <c r="BHT54" s="207"/>
      <c r="BHU54" s="199"/>
      <c r="BHV54" s="200"/>
      <c r="BHW54" s="201"/>
      <c r="BHX54" s="202"/>
      <c r="BHY54" s="203"/>
      <c r="BHZ54" s="203"/>
      <c r="BIA54" s="204"/>
      <c r="BIB54" s="207"/>
      <c r="BIC54" s="199"/>
      <c r="BID54" s="200"/>
      <c r="BIE54" s="201"/>
      <c r="BIF54" s="202"/>
      <c r="BIG54" s="203"/>
      <c r="BIH54" s="203"/>
      <c r="BII54" s="204"/>
      <c r="BIJ54" s="207"/>
      <c r="BIK54" s="199"/>
      <c r="BIL54" s="200"/>
      <c r="BIM54" s="201"/>
      <c r="BIN54" s="202"/>
      <c r="BIO54" s="203"/>
      <c r="BIP54" s="203"/>
      <c r="BIQ54" s="204"/>
      <c r="BIR54" s="207"/>
      <c r="BIS54" s="199"/>
      <c r="BIT54" s="200"/>
      <c r="BIU54" s="201"/>
      <c r="BIV54" s="202"/>
      <c r="BIW54" s="203"/>
      <c r="BIX54" s="203"/>
      <c r="BIY54" s="204"/>
      <c r="BIZ54" s="207"/>
      <c r="BJA54" s="199"/>
      <c r="BJB54" s="200"/>
      <c r="BJC54" s="201"/>
      <c r="BJD54" s="202"/>
      <c r="BJE54" s="203"/>
      <c r="BJF54" s="203"/>
      <c r="BJG54" s="204"/>
      <c r="BJH54" s="207"/>
      <c r="BJI54" s="199"/>
      <c r="BJJ54" s="200"/>
      <c r="BJK54" s="201"/>
      <c r="BJL54" s="202"/>
      <c r="BJM54" s="203"/>
      <c r="BJN54" s="203"/>
      <c r="BJO54" s="204"/>
      <c r="BJP54" s="207"/>
      <c r="BJQ54" s="199"/>
      <c r="BJR54" s="200"/>
      <c r="BJS54" s="201"/>
      <c r="BJT54" s="202"/>
      <c r="BJU54" s="203"/>
      <c r="BJV54" s="203"/>
      <c r="BJW54" s="204"/>
      <c r="BJX54" s="207"/>
      <c r="BJY54" s="199"/>
      <c r="BJZ54" s="200"/>
      <c r="BKA54" s="201"/>
      <c r="BKB54" s="202"/>
      <c r="BKC54" s="203"/>
      <c r="BKD54" s="203"/>
      <c r="BKE54" s="204"/>
      <c r="BKF54" s="207"/>
      <c r="BKG54" s="199"/>
      <c r="BKH54" s="200"/>
      <c r="BKI54" s="201"/>
      <c r="BKJ54" s="202"/>
      <c r="BKK54" s="203"/>
      <c r="BKL54" s="203"/>
      <c r="BKM54" s="204"/>
      <c r="BKN54" s="207"/>
      <c r="BKO54" s="199"/>
      <c r="BKP54" s="200"/>
      <c r="BKQ54" s="201"/>
      <c r="BKR54" s="202"/>
      <c r="BKS54" s="203"/>
      <c r="BKT54" s="203"/>
      <c r="BKU54" s="204"/>
      <c r="BKV54" s="207"/>
      <c r="BKW54" s="199"/>
      <c r="BKX54" s="200"/>
      <c r="BKY54" s="201"/>
      <c r="BKZ54" s="202"/>
      <c r="BLA54" s="203"/>
      <c r="BLB54" s="203"/>
      <c r="BLC54" s="204"/>
      <c r="BLD54" s="207"/>
      <c r="BLE54" s="199"/>
      <c r="BLF54" s="200"/>
      <c r="BLG54" s="201"/>
      <c r="BLH54" s="202"/>
      <c r="BLI54" s="203"/>
      <c r="BLJ54" s="203"/>
      <c r="BLK54" s="204"/>
      <c r="BLL54" s="207"/>
      <c r="BLM54" s="199"/>
      <c r="BLN54" s="200"/>
      <c r="BLO54" s="201"/>
      <c r="BLP54" s="202"/>
      <c r="BLQ54" s="203"/>
      <c r="BLR54" s="203"/>
      <c r="BLS54" s="204"/>
      <c r="BLT54" s="207"/>
      <c r="BLU54" s="199"/>
      <c r="BLV54" s="200"/>
      <c r="BLW54" s="201"/>
      <c r="BLX54" s="202"/>
      <c r="BLY54" s="203"/>
      <c r="BLZ54" s="203"/>
      <c r="BMA54" s="204"/>
      <c r="BMB54" s="207"/>
      <c r="BMC54" s="199"/>
      <c r="BMD54" s="200"/>
      <c r="BME54" s="201"/>
      <c r="BMF54" s="202"/>
      <c r="BMG54" s="203"/>
      <c r="BMH54" s="203"/>
      <c r="BMI54" s="204"/>
      <c r="BMJ54" s="207"/>
      <c r="BMK54" s="199"/>
      <c r="BML54" s="200"/>
      <c r="BMM54" s="201"/>
      <c r="BMN54" s="202"/>
      <c r="BMO54" s="203"/>
      <c r="BMP54" s="203"/>
      <c r="BMQ54" s="204"/>
      <c r="BMR54" s="207"/>
      <c r="BMS54" s="199"/>
      <c r="BMT54" s="200"/>
      <c r="BMU54" s="201"/>
      <c r="BMV54" s="202"/>
      <c r="BMW54" s="203"/>
      <c r="BMX54" s="203"/>
      <c r="BMY54" s="204"/>
      <c r="BMZ54" s="207"/>
      <c r="BNA54" s="199"/>
      <c r="BNB54" s="200"/>
      <c r="BNC54" s="201"/>
      <c r="BND54" s="202"/>
      <c r="BNE54" s="203"/>
      <c r="BNF54" s="203"/>
      <c r="BNG54" s="204"/>
      <c r="BNH54" s="207"/>
      <c r="BNI54" s="199"/>
      <c r="BNJ54" s="200"/>
      <c r="BNK54" s="201"/>
      <c r="BNL54" s="202"/>
      <c r="BNM54" s="203"/>
      <c r="BNN54" s="203"/>
      <c r="BNO54" s="204"/>
      <c r="BNP54" s="207"/>
      <c r="BNQ54" s="199"/>
      <c r="BNR54" s="200"/>
      <c r="BNS54" s="201"/>
      <c r="BNT54" s="202"/>
      <c r="BNU54" s="203"/>
      <c r="BNV54" s="203"/>
      <c r="BNW54" s="204"/>
      <c r="BNX54" s="207"/>
      <c r="BNY54" s="199"/>
      <c r="BNZ54" s="200"/>
      <c r="BOA54" s="201"/>
      <c r="BOB54" s="202"/>
      <c r="BOC54" s="203"/>
      <c r="BOD54" s="203"/>
      <c r="BOE54" s="204"/>
      <c r="BOF54" s="207"/>
      <c r="BOG54" s="199"/>
      <c r="BOH54" s="200"/>
      <c r="BOI54" s="201"/>
      <c r="BOJ54" s="202"/>
      <c r="BOK54" s="203"/>
      <c r="BOL54" s="203"/>
      <c r="BOM54" s="204"/>
      <c r="BON54" s="207"/>
      <c r="BOO54" s="199"/>
      <c r="BOP54" s="200"/>
      <c r="BOQ54" s="201"/>
      <c r="BOR54" s="202"/>
      <c r="BOS54" s="203"/>
      <c r="BOT54" s="203"/>
      <c r="BOU54" s="204"/>
      <c r="BOV54" s="207"/>
      <c r="BOW54" s="199"/>
      <c r="BOX54" s="200"/>
      <c r="BOY54" s="201"/>
      <c r="BOZ54" s="202"/>
      <c r="BPA54" s="203"/>
      <c r="BPB54" s="203"/>
      <c r="BPC54" s="204"/>
      <c r="BPD54" s="207"/>
      <c r="BPE54" s="199"/>
      <c r="BPF54" s="200"/>
      <c r="BPG54" s="201"/>
      <c r="BPH54" s="202"/>
      <c r="BPI54" s="203"/>
      <c r="BPJ54" s="203"/>
      <c r="BPK54" s="204"/>
      <c r="BPL54" s="207"/>
      <c r="BPM54" s="199"/>
      <c r="BPN54" s="200"/>
      <c r="BPO54" s="201"/>
      <c r="BPP54" s="202"/>
      <c r="BPQ54" s="203"/>
      <c r="BPR54" s="203"/>
      <c r="BPS54" s="204"/>
      <c r="BPT54" s="207"/>
      <c r="BPU54" s="199"/>
      <c r="BPV54" s="200"/>
      <c r="BPW54" s="201"/>
      <c r="BPX54" s="202"/>
      <c r="BPY54" s="203"/>
      <c r="BPZ54" s="203"/>
      <c r="BQA54" s="204"/>
      <c r="BQB54" s="207"/>
      <c r="BQC54" s="199"/>
      <c r="BQD54" s="200"/>
      <c r="BQE54" s="201"/>
      <c r="BQF54" s="202"/>
      <c r="BQG54" s="203"/>
      <c r="BQH54" s="203"/>
      <c r="BQI54" s="204"/>
      <c r="BQJ54" s="207"/>
      <c r="BQK54" s="199"/>
      <c r="BQL54" s="200"/>
      <c r="BQM54" s="201"/>
      <c r="BQN54" s="202"/>
      <c r="BQO54" s="203"/>
      <c r="BQP54" s="203"/>
      <c r="BQQ54" s="204"/>
      <c r="BQR54" s="207"/>
      <c r="BQS54" s="199"/>
      <c r="BQT54" s="200"/>
      <c r="BQU54" s="201"/>
      <c r="BQV54" s="202"/>
      <c r="BQW54" s="203"/>
      <c r="BQX54" s="203"/>
      <c r="BQY54" s="204"/>
      <c r="BQZ54" s="207"/>
      <c r="BRA54" s="199"/>
      <c r="BRB54" s="200"/>
      <c r="BRC54" s="201"/>
      <c r="BRD54" s="202"/>
      <c r="BRE54" s="203"/>
      <c r="BRF54" s="203"/>
      <c r="BRG54" s="204"/>
      <c r="BRH54" s="207"/>
      <c r="BRI54" s="199"/>
      <c r="BRJ54" s="200"/>
      <c r="BRK54" s="201"/>
      <c r="BRL54" s="202"/>
      <c r="BRM54" s="203"/>
      <c r="BRN54" s="203"/>
      <c r="BRO54" s="204"/>
      <c r="BRP54" s="207"/>
      <c r="BRQ54" s="199"/>
      <c r="BRR54" s="200"/>
      <c r="BRS54" s="201"/>
      <c r="BRT54" s="202"/>
      <c r="BRU54" s="203"/>
      <c r="BRV54" s="203"/>
      <c r="BRW54" s="204"/>
      <c r="BRX54" s="207"/>
      <c r="BRY54" s="199"/>
      <c r="BRZ54" s="200"/>
      <c r="BSA54" s="201"/>
      <c r="BSB54" s="202"/>
      <c r="BSC54" s="203"/>
      <c r="BSD54" s="203"/>
      <c r="BSE54" s="204"/>
      <c r="BSF54" s="207"/>
      <c r="BSG54" s="199"/>
      <c r="BSH54" s="200"/>
      <c r="BSI54" s="201"/>
      <c r="BSJ54" s="202"/>
      <c r="BSK54" s="203"/>
      <c r="BSL54" s="203"/>
      <c r="BSM54" s="204"/>
      <c r="BSN54" s="207"/>
      <c r="BSO54" s="199"/>
      <c r="BSP54" s="200"/>
      <c r="BSQ54" s="201"/>
      <c r="BSR54" s="202"/>
      <c r="BSS54" s="203"/>
      <c r="BST54" s="203"/>
      <c r="BSU54" s="204"/>
      <c r="BSV54" s="207"/>
      <c r="BSW54" s="199"/>
      <c r="BSX54" s="200"/>
      <c r="BSY54" s="201"/>
      <c r="BSZ54" s="202"/>
      <c r="BTA54" s="203"/>
      <c r="BTB54" s="203"/>
      <c r="BTC54" s="204"/>
      <c r="BTD54" s="207"/>
      <c r="BTE54" s="199"/>
      <c r="BTF54" s="200"/>
      <c r="BTG54" s="201"/>
      <c r="BTH54" s="202"/>
      <c r="BTI54" s="203"/>
      <c r="BTJ54" s="203"/>
      <c r="BTK54" s="204"/>
      <c r="BTL54" s="207"/>
      <c r="BTM54" s="199"/>
      <c r="BTN54" s="200"/>
      <c r="BTO54" s="201"/>
      <c r="BTP54" s="202"/>
      <c r="BTQ54" s="203"/>
      <c r="BTR54" s="203"/>
      <c r="BTS54" s="204"/>
      <c r="BTT54" s="207"/>
      <c r="BTU54" s="199"/>
      <c r="BTV54" s="200"/>
      <c r="BTW54" s="201"/>
      <c r="BTX54" s="202"/>
      <c r="BTY54" s="203"/>
      <c r="BTZ54" s="203"/>
      <c r="BUA54" s="204"/>
      <c r="BUB54" s="207"/>
      <c r="BUC54" s="199"/>
      <c r="BUD54" s="200"/>
      <c r="BUE54" s="201"/>
      <c r="BUF54" s="202"/>
      <c r="BUG54" s="203"/>
      <c r="BUH54" s="203"/>
      <c r="BUI54" s="204"/>
      <c r="BUJ54" s="207"/>
      <c r="BUK54" s="199"/>
      <c r="BUL54" s="200"/>
      <c r="BUM54" s="201"/>
      <c r="BUN54" s="202"/>
      <c r="BUO54" s="203"/>
      <c r="BUP54" s="203"/>
      <c r="BUQ54" s="204"/>
      <c r="BUR54" s="207"/>
      <c r="BUS54" s="199"/>
      <c r="BUT54" s="200"/>
      <c r="BUU54" s="201"/>
      <c r="BUV54" s="202"/>
      <c r="BUW54" s="203"/>
      <c r="BUX54" s="203"/>
      <c r="BUY54" s="204"/>
      <c r="BUZ54" s="207"/>
      <c r="BVA54" s="199"/>
      <c r="BVB54" s="200"/>
      <c r="BVC54" s="201"/>
      <c r="BVD54" s="202"/>
      <c r="BVE54" s="203"/>
      <c r="BVF54" s="203"/>
      <c r="BVG54" s="204"/>
      <c r="BVH54" s="207"/>
      <c r="BVI54" s="199"/>
      <c r="BVJ54" s="200"/>
      <c r="BVK54" s="201"/>
      <c r="BVL54" s="202"/>
      <c r="BVM54" s="203"/>
      <c r="BVN54" s="203"/>
      <c r="BVO54" s="204"/>
      <c r="BVP54" s="207"/>
      <c r="BVQ54" s="199"/>
      <c r="BVR54" s="200"/>
      <c r="BVS54" s="201"/>
      <c r="BVT54" s="202"/>
      <c r="BVU54" s="203"/>
      <c r="BVV54" s="203"/>
      <c r="BVW54" s="204"/>
      <c r="BVX54" s="207"/>
      <c r="BVY54" s="199"/>
      <c r="BVZ54" s="200"/>
      <c r="BWA54" s="201"/>
      <c r="BWB54" s="202"/>
      <c r="BWC54" s="203"/>
      <c r="BWD54" s="203"/>
      <c r="BWE54" s="204"/>
      <c r="BWF54" s="207"/>
      <c r="BWG54" s="199"/>
      <c r="BWH54" s="200"/>
      <c r="BWI54" s="201"/>
      <c r="BWJ54" s="202"/>
      <c r="BWK54" s="203"/>
      <c r="BWL54" s="203"/>
      <c r="BWM54" s="204"/>
      <c r="BWN54" s="207"/>
      <c r="BWO54" s="199"/>
      <c r="BWP54" s="200"/>
      <c r="BWQ54" s="201"/>
      <c r="BWR54" s="202"/>
      <c r="BWS54" s="203"/>
      <c r="BWT54" s="203"/>
      <c r="BWU54" s="204"/>
      <c r="BWV54" s="207"/>
      <c r="BWW54" s="199"/>
      <c r="BWX54" s="200"/>
      <c r="BWY54" s="201"/>
      <c r="BWZ54" s="202"/>
      <c r="BXA54" s="203"/>
      <c r="BXB54" s="203"/>
      <c r="BXC54" s="204"/>
      <c r="BXD54" s="207"/>
      <c r="BXE54" s="199"/>
      <c r="BXF54" s="200"/>
      <c r="BXG54" s="201"/>
      <c r="BXH54" s="202"/>
      <c r="BXI54" s="203"/>
      <c r="BXJ54" s="203"/>
      <c r="BXK54" s="204"/>
      <c r="BXL54" s="207"/>
      <c r="BXM54" s="199"/>
      <c r="BXN54" s="200"/>
      <c r="BXO54" s="201"/>
      <c r="BXP54" s="202"/>
      <c r="BXQ54" s="203"/>
      <c r="BXR54" s="203"/>
      <c r="BXS54" s="204"/>
      <c r="BXT54" s="207"/>
      <c r="BXU54" s="199"/>
      <c r="BXV54" s="200"/>
      <c r="BXW54" s="201"/>
      <c r="BXX54" s="202"/>
      <c r="BXY54" s="203"/>
      <c r="BXZ54" s="203"/>
      <c r="BYA54" s="204"/>
      <c r="BYB54" s="207"/>
      <c r="BYC54" s="199"/>
      <c r="BYD54" s="200"/>
      <c r="BYE54" s="201"/>
      <c r="BYF54" s="202"/>
      <c r="BYG54" s="203"/>
      <c r="BYH54" s="203"/>
      <c r="BYI54" s="204"/>
      <c r="BYJ54" s="207"/>
      <c r="BYK54" s="199"/>
      <c r="BYL54" s="200"/>
      <c r="BYM54" s="201"/>
      <c r="BYN54" s="202"/>
      <c r="BYO54" s="203"/>
      <c r="BYP54" s="203"/>
      <c r="BYQ54" s="204"/>
      <c r="BYR54" s="207"/>
      <c r="BYS54" s="199"/>
      <c r="BYT54" s="200"/>
      <c r="BYU54" s="201"/>
      <c r="BYV54" s="202"/>
      <c r="BYW54" s="203"/>
      <c r="BYX54" s="203"/>
      <c r="BYY54" s="204"/>
      <c r="BYZ54" s="207"/>
      <c r="BZA54" s="199"/>
      <c r="BZB54" s="200"/>
      <c r="BZC54" s="201"/>
      <c r="BZD54" s="202"/>
      <c r="BZE54" s="203"/>
      <c r="BZF54" s="203"/>
      <c r="BZG54" s="204"/>
      <c r="BZH54" s="207"/>
      <c r="BZI54" s="199"/>
      <c r="BZJ54" s="200"/>
      <c r="BZK54" s="201"/>
      <c r="BZL54" s="202"/>
      <c r="BZM54" s="203"/>
      <c r="BZN54" s="203"/>
      <c r="BZO54" s="204"/>
      <c r="BZP54" s="207"/>
      <c r="BZQ54" s="199"/>
      <c r="BZR54" s="200"/>
      <c r="BZS54" s="201"/>
      <c r="BZT54" s="202"/>
      <c r="BZU54" s="203"/>
      <c r="BZV54" s="203"/>
      <c r="BZW54" s="204"/>
      <c r="BZX54" s="207"/>
      <c r="BZY54" s="199"/>
      <c r="BZZ54" s="200"/>
      <c r="CAA54" s="201"/>
      <c r="CAB54" s="202"/>
      <c r="CAC54" s="203"/>
      <c r="CAD54" s="203"/>
      <c r="CAE54" s="204"/>
      <c r="CAF54" s="207"/>
      <c r="CAG54" s="199"/>
      <c r="CAH54" s="200"/>
      <c r="CAI54" s="201"/>
      <c r="CAJ54" s="202"/>
      <c r="CAK54" s="203"/>
      <c r="CAL54" s="203"/>
      <c r="CAM54" s="204"/>
      <c r="CAN54" s="207"/>
      <c r="CAO54" s="199"/>
      <c r="CAP54" s="200"/>
      <c r="CAQ54" s="201"/>
      <c r="CAR54" s="202"/>
      <c r="CAS54" s="203"/>
      <c r="CAT54" s="203"/>
      <c r="CAU54" s="204"/>
      <c r="CAV54" s="207"/>
      <c r="CAW54" s="199"/>
      <c r="CAX54" s="200"/>
      <c r="CAY54" s="201"/>
      <c r="CAZ54" s="202"/>
      <c r="CBA54" s="203"/>
      <c r="CBB54" s="203"/>
      <c r="CBC54" s="204"/>
      <c r="CBD54" s="207"/>
      <c r="CBE54" s="199"/>
      <c r="CBF54" s="200"/>
      <c r="CBG54" s="201"/>
      <c r="CBH54" s="202"/>
      <c r="CBI54" s="203"/>
      <c r="CBJ54" s="203"/>
      <c r="CBK54" s="204"/>
      <c r="CBL54" s="207"/>
      <c r="CBM54" s="199"/>
      <c r="CBN54" s="200"/>
      <c r="CBO54" s="201"/>
      <c r="CBP54" s="202"/>
      <c r="CBQ54" s="203"/>
      <c r="CBR54" s="203"/>
      <c r="CBS54" s="204"/>
      <c r="CBT54" s="207"/>
      <c r="CBU54" s="199"/>
      <c r="CBV54" s="200"/>
      <c r="CBW54" s="201"/>
      <c r="CBX54" s="202"/>
      <c r="CBY54" s="203"/>
      <c r="CBZ54" s="203"/>
      <c r="CCA54" s="204"/>
      <c r="CCB54" s="207"/>
      <c r="CCC54" s="199"/>
      <c r="CCD54" s="200"/>
      <c r="CCE54" s="201"/>
      <c r="CCF54" s="202"/>
      <c r="CCG54" s="203"/>
      <c r="CCH54" s="203"/>
      <c r="CCI54" s="204"/>
      <c r="CCJ54" s="207"/>
      <c r="CCK54" s="199"/>
      <c r="CCL54" s="200"/>
      <c r="CCM54" s="201"/>
      <c r="CCN54" s="202"/>
      <c r="CCO54" s="203"/>
      <c r="CCP54" s="203"/>
      <c r="CCQ54" s="204"/>
      <c r="CCR54" s="207"/>
      <c r="CCS54" s="199"/>
      <c r="CCT54" s="200"/>
      <c r="CCU54" s="201"/>
      <c r="CCV54" s="202"/>
      <c r="CCW54" s="203"/>
      <c r="CCX54" s="203"/>
      <c r="CCY54" s="204"/>
      <c r="CCZ54" s="207"/>
      <c r="CDA54" s="199"/>
      <c r="CDB54" s="200"/>
      <c r="CDC54" s="201"/>
      <c r="CDD54" s="202"/>
      <c r="CDE54" s="203"/>
      <c r="CDF54" s="203"/>
      <c r="CDG54" s="204"/>
      <c r="CDH54" s="207"/>
      <c r="CDI54" s="199"/>
      <c r="CDJ54" s="200"/>
      <c r="CDK54" s="201"/>
      <c r="CDL54" s="202"/>
      <c r="CDM54" s="203"/>
      <c r="CDN54" s="203"/>
      <c r="CDO54" s="204"/>
      <c r="CDP54" s="207"/>
      <c r="CDQ54" s="199"/>
      <c r="CDR54" s="200"/>
      <c r="CDS54" s="201"/>
      <c r="CDT54" s="202"/>
      <c r="CDU54" s="203"/>
      <c r="CDV54" s="203"/>
      <c r="CDW54" s="204"/>
      <c r="CDX54" s="207"/>
      <c r="CDY54" s="199"/>
      <c r="CDZ54" s="200"/>
      <c r="CEA54" s="201"/>
      <c r="CEB54" s="202"/>
      <c r="CEC54" s="203"/>
      <c r="CED54" s="203"/>
      <c r="CEE54" s="204"/>
      <c r="CEF54" s="207"/>
      <c r="CEG54" s="199"/>
      <c r="CEH54" s="200"/>
      <c r="CEI54" s="201"/>
      <c r="CEJ54" s="202"/>
      <c r="CEK54" s="203"/>
      <c r="CEL54" s="203"/>
      <c r="CEM54" s="204"/>
      <c r="CEN54" s="207"/>
      <c r="CEO54" s="199"/>
      <c r="CEP54" s="200"/>
      <c r="CEQ54" s="201"/>
      <c r="CER54" s="202"/>
      <c r="CES54" s="203"/>
      <c r="CET54" s="203"/>
      <c r="CEU54" s="204"/>
      <c r="CEV54" s="207"/>
      <c r="CEW54" s="199"/>
      <c r="CEX54" s="200"/>
      <c r="CEY54" s="201"/>
      <c r="CEZ54" s="202"/>
      <c r="CFA54" s="203"/>
      <c r="CFB54" s="203"/>
      <c r="CFC54" s="204"/>
      <c r="CFD54" s="207"/>
      <c r="CFE54" s="199"/>
      <c r="CFF54" s="200"/>
      <c r="CFG54" s="201"/>
      <c r="CFH54" s="202"/>
      <c r="CFI54" s="203"/>
      <c r="CFJ54" s="203"/>
      <c r="CFK54" s="204"/>
      <c r="CFL54" s="207"/>
      <c r="CFM54" s="199"/>
      <c r="CFN54" s="200"/>
      <c r="CFO54" s="201"/>
      <c r="CFP54" s="202"/>
      <c r="CFQ54" s="203"/>
      <c r="CFR54" s="203"/>
      <c r="CFS54" s="204"/>
      <c r="CFT54" s="207"/>
      <c r="CFU54" s="199"/>
      <c r="CFV54" s="200"/>
      <c r="CFW54" s="201"/>
      <c r="CFX54" s="202"/>
      <c r="CFY54" s="203"/>
      <c r="CFZ54" s="203"/>
      <c r="CGA54" s="204"/>
      <c r="CGB54" s="207"/>
      <c r="CGC54" s="199"/>
      <c r="CGD54" s="200"/>
      <c r="CGE54" s="201"/>
      <c r="CGF54" s="202"/>
      <c r="CGG54" s="203"/>
      <c r="CGH54" s="203"/>
      <c r="CGI54" s="204"/>
      <c r="CGJ54" s="207"/>
      <c r="CGK54" s="199"/>
      <c r="CGL54" s="200"/>
      <c r="CGM54" s="201"/>
      <c r="CGN54" s="202"/>
      <c r="CGO54" s="203"/>
      <c r="CGP54" s="203"/>
      <c r="CGQ54" s="204"/>
      <c r="CGR54" s="207"/>
      <c r="CGS54" s="199"/>
      <c r="CGT54" s="200"/>
      <c r="CGU54" s="201"/>
      <c r="CGV54" s="202"/>
      <c r="CGW54" s="203"/>
      <c r="CGX54" s="203"/>
      <c r="CGY54" s="204"/>
      <c r="CGZ54" s="207"/>
      <c r="CHA54" s="199"/>
      <c r="CHB54" s="200"/>
      <c r="CHC54" s="201"/>
      <c r="CHD54" s="202"/>
      <c r="CHE54" s="203"/>
      <c r="CHF54" s="203"/>
      <c r="CHG54" s="204"/>
      <c r="CHH54" s="207"/>
      <c r="CHI54" s="199"/>
      <c r="CHJ54" s="200"/>
      <c r="CHK54" s="201"/>
      <c r="CHL54" s="202"/>
      <c r="CHM54" s="203"/>
      <c r="CHN54" s="203"/>
      <c r="CHO54" s="204"/>
      <c r="CHP54" s="207"/>
      <c r="CHQ54" s="199"/>
      <c r="CHR54" s="200"/>
      <c r="CHS54" s="201"/>
      <c r="CHT54" s="202"/>
      <c r="CHU54" s="203"/>
      <c r="CHV54" s="203"/>
      <c r="CHW54" s="204"/>
      <c r="CHX54" s="207"/>
      <c r="CHY54" s="199"/>
      <c r="CHZ54" s="200"/>
      <c r="CIA54" s="201"/>
      <c r="CIB54" s="202"/>
      <c r="CIC54" s="203"/>
      <c r="CID54" s="203"/>
      <c r="CIE54" s="204"/>
      <c r="CIF54" s="207"/>
      <c r="CIG54" s="199"/>
      <c r="CIH54" s="200"/>
      <c r="CII54" s="201"/>
      <c r="CIJ54" s="202"/>
      <c r="CIK54" s="203"/>
      <c r="CIL54" s="203"/>
      <c r="CIM54" s="204"/>
      <c r="CIN54" s="207"/>
      <c r="CIO54" s="199"/>
      <c r="CIP54" s="200"/>
      <c r="CIQ54" s="201"/>
      <c r="CIR54" s="202"/>
      <c r="CIS54" s="203"/>
      <c r="CIT54" s="203"/>
      <c r="CIU54" s="204"/>
      <c r="CIV54" s="207"/>
      <c r="CIW54" s="199"/>
      <c r="CIX54" s="200"/>
      <c r="CIY54" s="201"/>
      <c r="CIZ54" s="202"/>
      <c r="CJA54" s="203"/>
      <c r="CJB54" s="203"/>
      <c r="CJC54" s="204"/>
      <c r="CJD54" s="207"/>
      <c r="CJE54" s="199"/>
      <c r="CJF54" s="200"/>
      <c r="CJG54" s="201"/>
      <c r="CJH54" s="202"/>
      <c r="CJI54" s="203"/>
      <c r="CJJ54" s="203"/>
      <c r="CJK54" s="204"/>
      <c r="CJL54" s="207"/>
      <c r="CJM54" s="199"/>
      <c r="CJN54" s="200"/>
      <c r="CJO54" s="201"/>
      <c r="CJP54" s="202"/>
      <c r="CJQ54" s="203"/>
      <c r="CJR54" s="203"/>
      <c r="CJS54" s="204"/>
      <c r="CJT54" s="207"/>
      <c r="CJU54" s="199"/>
      <c r="CJV54" s="200"/>
      <c r="CJW54" s="201"/>
      <c r="CJX54" s="202"/>
      <c r="CJY54" s="203"/>
      <c r="CJZ54" s="203"/>
      <c r="CKA54" s="204"/>
      <c r="CKB54" s="207"/>
      <c r="CKC54" s="199"/>
      <c r="CKD54" s="200"/>
      <c r="CKE54" s="201"/>
      <c r="CKF54" s="202"/>
      <c r="CKG54" s="203"/>
      <c r="CKH54" s="203"/>
      <c r="CKI54" s="204"/>
      <c r="CKJ54" s="207"/>
      <c r="CKK54" s="199"/>
      <c r="CKL54" s="200"/>
      <c r="CKM54" s="201"/>
      <c r="CKN54" s="202"/>
      <c r="CKO54" s="203"/>
      <c r="CKP54" s="203"/>
      <c r="CKQ54" s="204"/>
      <c r="CKR54" s="207"/>
      <c r="CKS54" s="199"/>
      <c r="CKT54" s="200"/>
      <c r="CKU54" s="201"/>
      <c r="CKV54" s="202"/>
      <c r="CKW54" s="203"/>
      <c r="CKX54" s="203"/>
      <c r="CKY54" s="204"/>
      <c r="CKZ54" s="207"/>
      <c r="CLA54" s="199"/>
      <c r="CLB54" s="200"/>
      <c r="CLC54" s="201"/>
      <c r="CLD54" s="202"/>
      <c r="CLE54" s="203"/>
      <c r="CLF54" s="203"/>
      <c r="CLG54" s="204"/>
      <c r="CLH54" s="207"/>
      <c r="CLI54" s="199"/>
      <c r="CLJ54" s="200"/>
      <c r="CLK54" s="201"/>
      <c r="CLL54" s="202"/>
      <c r="CLM54" s="203"/>
      <c r="CLN54" s="203"/>
      <c r="CLO54" s="204"/>
      <c r="CLP54" s="207"/>
      <c r="CLQ54" s="199"/>
      <c r="CLR54" s="200"/>
      <c r="CLS54" s="201"/>
      <c r="CLT54" s="202"/>
      <c r="CLU54" s="203"/>
      <c r="CLV54" s="203"/>
      <c r="CLW54" s="204"/>
      <c r="CLX54" s="207"/>
      <c r="CLY54" s="199"/>
      <c r="CLZ54" s="200"/>
      <c r="CMA54" s="201"/>
      <c r="CMB54" s="202"/>
      <c r="CMC54" s="203"/>
      <c r="CMD54" s="203"/>
      <c r="CME54" s="204"/>
      <c r="CMF54" s="207"/>
      <c r="CMG54" s="199"/>
      <c r="CMH54" s="200"/>
      <c r="CMI54" s="201"/>
      <c r="CMJ54" s="202"/>
      <c r="CMK54" s="203"/>
      <c r="CML54" s="203"/>
      <c r="CMM54" s="204"/>
      <c r="CMN54" s="207"/>
      <c r="CMO54" s="199"/>
      <c r="CMP54" s="200"/>
      <c r="CMQ54" s="201"/>
      <c r="CMR54" s="202"/>
      <c r="CMS54" s="203"/>
      <c r="CMT54" s="203"/>
      <c r="CMU54" s="204"/>
      <c r="CMV54" s="207"/>
      <c r="CMW54" s="199"/>
      <c r="CMX54" s="200"/>
      <c r="CMY54" s="201"/>
      <c r="CMZ54" s="202"/>
      <c r="CNA54" s="203"/>
      <c r="CNB54" s="203"/>
      <c r="CNC54" s="204"/>
      <c r="CND54" s="207"/>
      <c r="CNE54" s="199"/>
      <c r="CNF54" s="200"/>
      <c r="CNG54" s="201"/>
      <c r="CNH54" s="202"/>
      <c r="CNI54" s="203"/>
      <c r="CNJ54" s="203"/>
      <c r="CNK54" s="204"/>
      <c r="CNL54" s="207"/>
      <c r="CNM54" s="199"/>
      <c r="CNN54" s="200"/>
      <c r="CNO54" s="201"/>
      <c r="CNP54" s="202"/>
      <c r="CNQ54" s="203"/>
      <c r="CNR54" s="203"/>
      <c r="CNS54" s="204"/>
      <c r="CNT54" s="207"/>
      <c r="CNU54" s="199"/>
      <c r="CNV54" s="200"/>
      <c r="CNW54" s="201"/>
      <c r="CNX54" s="202"/>
      <c r="CNY54" s="203"/>
      <c r="CNZ54" s="203"/>
      <c r="COA54" s="204"/>
      <c r="COB54" s="207"/>
      <c r="COC54" s="199"/>
      <c r="COD54" s="200"/>
      <c r="COE54" s="201"/>
      <c r="COF54" s="202"/>
      <c r="COG54" s="203"/>
      <c r="COH54" s="203"/>
      <c r="COI54" s="204"/>
      <c r="COJ54" s="207"/>
      <c r="COK54" s="199"/>
      <c r="COL54" s="200"/>
      <c r="COM54" s="201"/>
      <c r="CON54" s="202"/>
      <c r="COO54" s="203"/>
      <c r="COP54" s="203"/>
      <c r="COQ54" s="204"/>
      <c r="COR54" s="207"/>
      <c r="COS54" s="199"/>
      <c r="COT54" s="200"/>
      <c r="COU54" s="201"/>
      <c r="COV54" s="202"/>
      <c r="COW54" s="203"/>
      <c r="COX54" s="203"/>
      <c r="COY54" s="204"/>
      <c r="COZ54" s="207"/>
      <c r="CPA54" s="199"/>
      <c r="CPB54" s="200"/>
      <c r="CPC54" s="201"/>
      <c r="CPD54" s="202"/>
      <c r="CPE54" s="203"/>
      <c r="CPF54" s="203"/>
      <c r="CPG54" s="204"/>
      <c r="CPH54" s="207"/>
      <c r="CPI54" s="199"/>
      <c r="CPJ54" s="200"/>
      <c r="CPK54" s="201"/>
      <c r="CPL54" s="202"/>
      <c r="CPM54" s="203"/>
      <c r="CPN54" s="203"/>
      <c r="CPO54" s="204"/>
      <c r="CPP54" s="207"/>
      <c r="CPQ54" s="199"/>
      <c r="CPR54" s="200"/>
      <c r="CPS54" s="201"/>
      <c r="CPT54" s="202"/>
      <c r="CPU54" s="203"/>
      <c r="CPV54" s="203"/>
      <c r="CPW54" s="204"/>
      <c r="CPX54" s="207"/>
      <c r="CPY54" s="199"/>
      <c r="CPZ54" s="200"/>
      <c r="CQA54" s="201"/>
      <c r="CQB54" s="202"/>
      <c r="CQC54" s="203"/>
      <c r="CQD54" s="203"/>
      <c r="CQE54" s="204"/>
      <c r="CQF54" s="207"/>
      <c r="CQG54" s="199"/>
      <c r="CQH54" s="200"/>
      <c r="CQI54" s="201"/>
      <c r="CQJ54" s="202"/>
      <c r="CQK54" s="203"/>
      <c r="CQL54" s="203"/>
      <c r="CQM54" s="204"/>
      <c r="CQN54" s="207"/>
      <c r="CQO54" s="199"/>
      <c r="CQP54" s="200"/>
      <c r="CQQ54" s="201"/>
      <c r="CQR54" s="202"/>
      <c r="CQS54" s="203"/>
      <c r="CQT54" s="203"/>
      <c r="CQU54" s="204"/>
      <c r="CQV54" s="207"/>
      <c r="CQW54" s="199"/>
      <c r="CQX54" s="200"/>
      <c r="CQY54" s="201"/>
      <c r="CQZ54" s="202"/>
      <c r="CRA54" s="203"/>
      <c r="CRB54" s="203"/>
      <c r="CRC54" s="204"/>
      <c r="CRD54" s="207"/>
      <c r="CRE54" s="199"/>
      <c r="CRF54" s="200"/>
      <c r="CRG54" s="201"/>
      <c r="CRH54" s="202"/>
      <c r="CRI54" s="203"/>
      <c r="CRJ54" s="203"/>
      <c r="CRK54" s="204"/>
      <c r="CRL54" s="207"/>
      <c r="CRM54" s="199"/>
      <c r="CRN54" s="200"/>
      <c r="CRO54" s="201"/>
      <c r="CRP54" s="202"/>
      <c r="CRQ54" s="203"/>
      <c r="CRR54" s="203"/>
      <c r="CRS54" s="204"/>
      <c r="CRT54" s="207"/>
      <c r="CRU54" s="199"/>
      <c r="CRV54" s="200"/>
      <c r="CRW54" s="201"/>
      <c r="CRX54" s="202"/>
      <c r="CRY54" s="203"/>
      <c r="CRZ54" s="203"/>
      <c r="CSA54" s="204"/>
      <c r="CSB54" s="207"/>
      <c r="CSC54" s="199"/>
      <c r="CSD54" s="200"/>
      <c r="CSE54" s="201"/>
      <c r="CSF54" s="202"/>
      <c r="CSG54" s="203"/>
      <c r="CSH54" s="203"/>
      <c r="CSI54" s="204"/>
      <c r="CSJ54" s="207"/>
      <c r="CSK54" s="199"/>
      <c r="CSL54" s="200"/>
      <c r="CSM54" s="201"/>
      <c r="CSN54" s="202"/>
      <c r="CSO54" s="203"/>
      <c r="CSP54" s="203"/>
      <c r="CSQ54" s="204"/>
      <c r="CSR54" s="207"/>
      <c r="CSS54" s="199"/>
      <c r="CST54" s="200"/>
      <c r="CSU54" s="201"/>
      <c r="CSV54" s="202"/>
      <c r="CSW54" s="203"/>
      <c r="CSX54" s="203"/>
      <c r="CSY54" s="204"/>
      <c r="CSZ54" s="207"/>
      <c r="CTA54" s="199"/>
      <c r="CTB54" s="200"/>
      <c r="CTC54" s="201"/>
      <c r="CTD54" s="202"/>
      <c r="CTE54" s="203"/>
      <c r="CTF54" s="203"/>
      <c r="CTG54" s="204"/>
      <c r="CTH54" s="207"/>
      <c r="CTI54" s="199"/>
      <c r="CTJ54" s="200"/>
      <c r="CTK54" s="201"/>
      <c r="CTL54" s="202"/>
      <c r="CTM54" s="203"/>
      <c r="CTN54" s="203"/>
      <c r="CTO54" s="204"/>
      <c r="CTP54" s="207"/>
      <c r="CTQ54" s="199"/>
      <c r="CTR54" s="200"/>
      <c r="CTS54" s="201"/>
      <c r="CTT54" s="202"/>
      <c r="CTU54" s="203"/>
      <c r="CTV54" s="203"/>
      <c r="CTW54" s="204"/>
      <c r="CTX54" s="207"/>
      <c r="CTY54" s="199"/>
      <c r="CTZ54" s="200"/>
      <c r="CUA54" s="201"/>
      <c r="CUB54" s="202"/>
      <c r="CUC54" s="203"/>
      <c r="CUD54" s="203"/>
      <c r="CUE54" s="204"/>
      <c r="CUF54" s="207"/>
      <c r="CUG54" s="199"/>
      <c r="CUH54" s="200"/>
      <c r="CUI54" s="201"/>
      <c r="CUJ54" s="202"/>
      <c r="CUK54" s="203"/>
      <c r="CUL54" s="203"/>
      <c r="CUM54" s="204"/>
      <c r="CUN54" s="207"/>
      <c r="CUO54" s="199"/>
      <c r="CUP54" s="200"/>
      <c r="CUQ54" s="201"/>
      <c r="CUR54" s="202"/>
      <c r="CUS54" s="203"/>
      <c r="CUT54" s="203"/>
      <c r="CUU54" s="204"/>
      <c r="CUV54" s="207"/>
      <c r="CUW54" s="199"/>
      <c r="CUX54" s="200"/>
      <c r="CUY54" s="201"/>
      <c r="CUZ54" s="202"/>
      <c r="CVA54" s="203"/>
      <c r="CVB54" s="203"/>
      <c r="CVC54" s="204"/>
      <c r="CVD54" s="207"/>
      <c r="CVE54" s="199"/>
      <c r="CVF54" s="200"/>
      <c r="CVG54" s="201"/>
      <c r="CVH54" s="202"/>
      <c r="CVI54" s="203"/>
      <c r="CVJ54" s="203"/>
      <c r="CVK54" s="204"/>
      <c r="CVL54" s="207"/>
      <c r="CVM54" s="199"/>
      <c r="CVN54" s="200"/>
      <c r="CVO54" s="201"/>
      <c r="CVP54" s="202"/>
      <c r="CVQ54" s="203"/>
      <c r="CVR54" s="203"/>
      <c r="CVS54" s="204"/>
      <c r="CVT54" s="207"/>
      <c r="CVU54" s="199"/>
      <c r="CVV54" s="200"/>
      <c r="CVW54" s="201"/>
      <c r="CVX54" s="202"/>
      <c r="CVY54" s="203"/>
      <c r="CVZ54" s="203"/>
      <c r="CWA54" s="204"/>
      <c r="CWB54" s="207"/>
      <c r="CWC54" s="199"/>
      <c r="CWD54" s="200"/>
      <c r="CWE54" s="201"/>
      <c r="CWF54" s="202"/>
      <c r="CWG54" s="203"/>
      <c r="CWH54" s="203"/>
      <c r="CWI54" s="204"/>
      <c r="CWJ54" s="207"/>
      <c r="CWK54" s="199"/>
      <c r="CWL54" s="200"/>
      <c r="CWM54" s="201"/>
      <c r="CWN54" s="202"/>
      <c r="CWO54" s="203"/>
      <c r="CWP54" s="203"/>
      <c r="CWQ54" s="204"/>
      <c r="CWR54" s="207"/>
      <c r="CWS54" s="199"/>
      <c r="CWT54" s="200"/>
      <c r="CWU54" s="201"/>
      <c r="CWV54" s="202"/>
      <c r="CWW54" s="203"/>
      <c r="CWX54" s="203"/>
      <c r="CWY54" s="204"/>
      <c r="CWZ54" s="207"/>
      <c r="CXA54" s="199"/>
      <c r="CXB54" s="200"/>
      <c r="CXC54" s="201"/>
      <c r="CXD54" s="202"/>
      <c r="CXE54" s="203"/>
      <c r="CXF54" s="203"/>
      <c r="CXG54" s="204"/>
      <c r="CXH54" s="207"/>
      <c r="CXI54" s="199"/>
      <c r="CXJ54" s="200"/>
      <c r="CXK54" s="201"/>
      <c r="CXL54" s="202"/>
      <c r="CXM54" s="203"/>
      <c r="CXN54" s="203"/>
      <c r="CXO54" s="204"/>
      <c r="CXP54" s="207"/>
      <c r="CXQ54" s="199"/>
      <c r="CXR54" s="200"/>
      <c r="CXS54" s="201"/>
      <c r="CXT54" s="202"/>
      <c r="CXU54" s="203"/>
      <c r="CXV54" s="203"/>
      <c r="CXW54" s="204"/>
      <c r="CXX54" s="207"/>
      <c r="CXY54" s="199"/>
      <c r="CXZ54" s="200"/>
      <c r="CYA54" s="201"/>
      <c r="CYB54" s="202"/>
      <c r="CYC54" s="203"/>
      <c r="CYD54" s="203"/>
      <c r="CYE54" s="204"/>
      <c r="CYF54" s="207"/>
      <c r="CYG54" s="199"/>
      <c r="CYH54" s="200"/>
      <c r="CYI54" s="201"/>
      <c r="CYJ54" s="202"/>
      <c r="CYK54" s="203"/>
      <c r="CYL54" s="203"/>
      <c r="CYM54" s="204"/>
      <c r="CYN54" s="207"/>
      <c r="CYO54" s="199"/>
      <c r="CYP54" s="200"/>
      <c r="CYQ54" s="201"/>
      <c r="CYR54" s="202"/>
      <c r="CYS54" s="203"/>
      <c r="CYT54" s="203"/>
      <c r="CYU54" s="204"/>
      <c r="CYV54" s="207"/>
      <c r="CYW54" s="199"/>
      <c r="CYX54" s="200"/>
      <c r="CYY54" s="201"/>
      <c r="CYZ54" s="202"/>
      <c r="CZA54" s="203"/>
      <c r="CZB54" s="203"/>
      <c r="CZC54" s="204"/>
      <c r="CZD54" s="207"/>
      <c r="CZE54" s="199"/>
      <c r="CZF54" s="200"/>
      <c r="CZG54" s="201"/>
      <c r="CZH54" s="202"/>
      <c r="CZI54" s="203"/>
      <c r="CZJ54" s="203"/>
      <c r="CZK54" s="204"/>
      <c r="CZL54" s="207"/>
      <c r="CZM54" s="199"/>
      <c r="CZN54" s="200"/>
      <c r="CZO54" s="201"/>
      <c r="CZP54" s="202"/>
      <c r="CZQ54" s="203"/>
      <c r="CZR54" s="203"/>
      <c r="CZS54" s="204"/>
      <c r="CZT54" s="207"/>
      <c r="CZU54" s="199"/>
      <c r="CZV54" s="200"/>
      <c r="CZW54" s="201"/>
      <c r="CZX54" s="202"/>
      <c r="CZY54" s="203"/>
      <c r="CZZ54" s="203"/>
      <c r="DAA54" s="204"/>
      <c r="DAB54" s="207"/>
      <c r="DAC54" s="199"/>
      <c r="DAD54" s="200"/>
      <c r="DAE54" s="201"/>
      <c r="DAF54" s="202"/>
      <c r="DAG54" s="203"/>
      <c r="DAH54" s="203"/>
      <c r="DAI54" s="204"/>
      <c r="DAJ54" s="207"/>
      <c r="DAK54" s="199"/>
      <c r="DAL54" s="200"/>
      <c r="DAM54" s="201"/>
      <c r="DAN54" s="202"/>
      <c r="DAO54" s="203"/>
      <c r="DAP54" s="203"/>
      <c r="DAQ54" s="204"/>
      <c r="DAR54" s="207"/>
      <c r="DAS54" s="199"/>
      <c r="DAT54" s="200"/>
      <c r="DAU54" s="201"/>
      <c r="DAV54" s="202"/>
      <c r="DAW54" s="203"/>
      <c r="DAX54" s="203"/>
      <c r="DAY54" s="204"/>
      <c r="DAZ54" s="207"/>
      <c r="DBA54" s="199"/>
      <c r="DBB54" s="200"/>
      <c r="DBC54" s="201"/>
      <c r="DBD54" s="202"/>
      <c r="DBE54" s="203"/>
      <c r="DBF54" s="203"/>
      <c r="DBG54" s="204"/>
      <c r="DBH54" s="207"/>
      <c r="DBI54" s="199"/>
      <c r="DBJ54" s="200"/>
      <c r="DBK54" s="201"/>
      <c r="DBL54" s="202"/>
      <c r="DBM54" s="203"/>
      <c r="DBN54" s="203"/>
      <c r="DBO54" s="204"/>
      <c r="DBP54" s="207"/>
      <c r="DBQ54" s="199"/>
      <c r="DBR54" s="200"/>
      <c r="DBS54" s="201"/>
      <c r="DBT54" s="202"/>
      <c r="DBU54" s="203"/>
      <c r="DBV54" s="203"/>
      <c r="DBW54" s="204"/>
      <c r="DBX54" s="207"/>
      <c r="DBY54" s="199"/>
      <c r="DBZ54" s="200"/>
      <c r="DCA54" s="201"/>
      <c r="DCB54" s="202"/>
      <c r="DCC54" s="203"/>
      <c r="DCD54" s="203"/>
      <c r="DCE54" s="204"/>
      <c r="DCF54" s="207"/>
      <c r="DCG54" s="199"/>
      <c r="DCH54" s="200"/>
      <c r="DCI54" s="201"/>
      <c r="DCJ54" s="202"/>
      <c r="DCK54" s="203"/>
      <c r="DCL54" s="203"/>
      <c r="DCM54" s="204"/>
      <c r="DCN54" s="207"/>
      <c r="DCO54" s="199"/>
      <c r="DCP54" s="200"/>
      <c r="DCQ54" s="201"/>
      <c r="DCR54" s="202"/>
      <c r="DCS54" s="203"/>
      <c r="DCT54" s="203"/>
      <c r="DCU54" s="204"/>
      <c r="DCV54" s="207"/>
      <c r="DCW54" s="199"/>
      <c r="DCX54" s="200"/>
      <c r="DCY54" s="201"/>
      <c r="DCZ54" s="202"/>
      <c r="DDA54" s="203"/>
      <c r="DDB54" s="203"/>
      <c r="DDC54" s="204"/>
      <c r="DDD54" s="207"/>
      <c r="DDE54" s="199"/>
      <c r="DDF54" s="200"/>
      <c r="DDG54" s="201"/>
      <c r="DDH54" s="202"/>
      <c r="DDI54" s="203"/>
      <c r="DDJ54" s="203"/>
      <c r="DDK54" s="204"/>
      <c r="DDL54" s="207"/>
      <c r="DDM54" s="199"/>
      <c r="DDN54" s="200"/>
      <c r="DDO54" s="201"/>
      <c r="DDP54" s="202"/>
      <c r="DDQ54" s="203"/>
      <c r="DDR54" s="203"/>
      <c r="DDS54" s="204"/>
      <c r="DDT54" s="207"/>
      <c r="DDU54" s="199"/>
      <c r="DDV54" s="200"/>
      <c r="DDW54" s="201"/>
      <c r="DDX54" s="202"/>
      <c r="DDY54" s="203"/>
      <c r="DDZ54" s="203"/>
      <c r="DEA54" s="204"/>
      <c r="DEB54" s="207"/>
      <c r="DEC54" s="199"/>
      <c r="DED54" s="200"/>
      <c r="DEE54" s="201"/>
      <c r="DEF54" s="202"/>
      <c r="DEG54" s="203"/>
      <c r="DEH54" s="203"/>
      <c r="DEI54" s="204"/>
      <c r="DEJ54" s="207"/>
      <c r="DEK54" s="199"/>
      <c r="DEL54" s="200"/>
      <c r="DEM54" s="201"/>
      <c r="DEN54" s="202"/>
      <c r="DEO54" s="203"/>
      <c r="DEP54" s="203"/>
      <c r="DEQ54" s="204"/>
      <c r="DER54" s="207"/>
      <c r="DES54" s="199"/>
      <c r="DET54" s="200"/>
      <c r="DEU54" s="201"/>
      <c r="DEV54" s="202"/>
      <c r="DEW54" s="203"/>
      <c r="DEX54" s="203"/>
      <c r="DEY54" s="204"/>
      <c r="DEZ54" s="207"/>
      <c r="DFA54" s="199"/>
      <c r="DFB54" s="200"/>
      <c r="DFC54" s="201"/>
      <c r="DFD54" s="202"/>
      <c r="DFE54" s="203"/>
      <c r="DFF54" s="203"/>
      <c r="DFG54" s="204"/>
      <c r="DFH54" s="207"/>
      <c r="DFI54" s="199"/>
      <c r="DFJ54" s="200"/>
      <c r="DFK54" s="201"/>
      <c r="DFL54" s="202"/>
      <c r="DFM54" s="203"/>
      <c r="DFN54" s="203"/>
      <c r="DFO54" s="204"/>
      <c r="DFP54" s="207"/>
      <c r="DFQ54" s="199"/>
      <c r="DFR54" s="200"/>
      <c r="DFS54" s="201"/>
      <c r="DFT54" s="202"/>
      <c r="DFU54" s="203"/>
      <c r="DFV54" s="203"/>
      <c r="DFW54" s="204"/>
      <c r="DFX54" s="207"/>
      <c r="DFY54" s="199"/>
      <c r="DFZ54" s="200"/>
      <c r="DGA54" s="201"/>
      <c r="DGB54" s="202"/>
      <c r="DGC54" s="203"/>
      <c r="DGD54" s="203"/>
      <c r="DGE54" s="204"/>
      <c r="DGF54" s="207"/>
      <c r="DGG54" s="199"/>
      <c r="DGH54" s="200"/>
      <c r="DGI54" s="201"/>
      <c r="DGJ54" s="202"/>
      <c r="DGK54" s="203"/>
      <c r="DGL54" s="203"/>
      <c r="DGM54" s="204"/>
      <c r="DGN54" s="207"/>
      <c r="DGO54" s="199"/>
      <c r="DGP54" s="200"/>
      <c r="DGQ54" s="201"/>
      <c r="DGR54" s="202"/>
      <c r="DGS54" s="203"/>
      <c r="DGT54" s="203"/>
      <c r="DGU54" s="204"/>
      <c r="DGV54" s="207"/>
      <c r="DGW54" s="199"/>
      <c r="DGX54" s="200"/>
      <c r="DGY54" s="201"/>
      <c r="DGZ54" s="202"/>
      <c r="DHA54" s="203"/>
      <c r="DHB54" s="203"/>
      <c r="DHC54" s="204"/>
      <c r="DHD54" s="207"/>
      <c r="DHE54" s="199"/>
      <c r="DHF54" s="200"/>
      <c r="DHG54" s="201"/>
      <c r="DHH54" s="202"/>
      <c r="DHI54" s="203"/>
      <c r="DHJ54" s="203"/>
      <c r="DHK54" s="204"/>
      <c r="DHL54" s="207"/>
      <c r="DHM54" s="199"/>
      <c r="DHN54" s="200"/>
      <c r="DHO54" s="201"/>
      <c r="DHP54" s="202"/>
      <c r="DHQ54" s="203"/>
      <c r="DHR54" s="203"/>
      <c r="DHS54" s="204"/>
      <c r="DHT54" s="207"/>
      <c r="DHU54" s="199"/>
      <c r="DHV54" s="200"/>
      <c r="DHW54" s="201"/>
      <c r="DHX54" s="202"/>
      <c r="DHY54" s="203"/>
      <c r="DHZ54" s="203"/>
      <c r="DIA54" s="204"/>
      <c r="DIB54" s="207"/>
      <c r="DIC54" s="199"/>
      <c r="DID54" s="200"/>
      <c r="DIE54" s="201"/>
      <c r="DIF54" s="202"/>
      <c r="DIG54" s="203"/>
      <c r="DIH54" s="203"/>
      <c r="DII54" s="204"/>
      <c r="DIJ54" s="207"/>
      <c r="DIK54" s="199"/>
      <c r="DIL54" s="200"/>
      <c r="DIM54" s="201"/>
      <c r="DIN54" s="202"/>
      <c r="DIO54" s="203"/>
      <c r="DIP54" s="203"/>
      <c r="DIQ54" s="204"/>
      <c r="DIR54" s="207"/>
      <c r="DIS54" s="199"/>
      <c r="DIT54" s="200"/>
      <c r="DIU54" s="201"/>
      <c r="DIV54" s="202"/>
      <c r="DIW54" s="203"/>
      <c r="DIX54" s="203"/>
      <c r="DIY54" s="204"/>
      <c r="DIZ54" s="207"/>
      <c r="DJA54" s="199"/>
      <c r="DJB54" s="200"/>
      <c r="DJC54" s="201"/>
      <c r="DJD54" s="202"/>
      <c r="DJE54" s="203"/>
      <c r="DJF54" s="203"/>
      <c r="DJG54" s="204"/>
      <c r="DJH54" s="207"/>
      <c r="DJI54" s="199"/>
      <c r="DJJ54" s="200"/>
      <c r="DJK54" s="201"/>
      <c r="DJL54" s="202"/>
      <c r="DJM54" s="203"/>
      <c r="DJN54" s="203"/>
      <c r="DJO54" s="204"/>
      <c r="DJP54" s="207"/>
      <c r="DJQ54" s="199"/>
      <c r="DJR54" s="200"/>
      <c r="DJS54" s="201"/>
      <c r="DJT54" s="202"/>
      <c r="DJU54" s="203"/>
      <c r="DJV54" s="203"/>
      <c r="DJW54" s="204"/>
      <c r="DJX54" s="207"/>
      <c r="DJY54" s="199"/>
      <c r="DJZ54" s="200"/>
      <c r="DKA54" s="201"/>
      <c r="DKB54" s="202"/>
      <c r="DKC54" s="203"/>
      <c r="DKD54" s="203"/>
      <c r="DKE54" s="204"/>
      <c r="DKF54" s="207"/>
      <c r="DKG54" s="199"/>
      <c r="DKH54" s="200"/>
      <c r="DKI54" s="201"/>
      <c r="DKJ54" s="202"/>
      <c r="DKK54" s="203"/>
      <c r="DKL54" s="203"/>
      <c r="DKM54" s="204"/>
      <c r="DKN54" s="207"/>
      <c r="DKO54" s="199"/>
      <c r="DKP54" s="200"/>
      <c r="DKQ54" s="201"/>
      <c r="DKR54" s="202"/>
      <c r="DKS54" s="203"/>
      <c r="DKT54" s="203"/>
      <c r="DKU54" s="204"/>
      <c r="DKV54" s="207"/>
      <c r="DKW54" s="199"/>
      <c r="DKX54" s="200"/>
      <c r="DKY54" s="201"/>
      <c r="DKZ54" s="202"/>
      <c r="DLA54" s="203"/>
      <c r="DLB54" s="203"/>
      <c r="DLC54" s="204"/>
      <c r="DLD54" s="207"/>
      <c r="DLE54" s="199"/>
      <c r="DLF54" s="200"/>
      <c r="DLG54" s="201"/>
      <c r="DLH54" s="202"/>
      <c r="DLI54" s="203"/>
      <c r="DLJ54" s="203"/>
      <c r="DLK54" s="204"/>
      <c r="DLL54" s="207"/>
      <c r="DLM54" s="199"/>
      <c r="DLN54" s="200"/>
      <c r="DLO54" s="201"/>
      <c r="DLP54" s="202"/>
      <c r="DLQ54" s="203"/>
      <c r="DLR54" s="203"/>
      <c r="DLS54" s="204"/>
      <c r="DLT54" s="207"/>
      <c r="DLU54" s="199"/>
      <c r="DLV54" s="200"/>
      <c r="DLW54" s="201"/>
      <c r="DLX54" s="202"/>
      <c r="DLY54" s="203"/>
      <c r="DLZ54" s="203"/>
      <c r="DMA54" s="204"/>
      <c r="DMB54" s="207"/>
      <c r="DMC54" s="199"/>
      <c r="DMD54" s="200"/>
      <c r="DME54" s="201"/>
      <c r="DMF54" s="202"/>
      <c r="DMG54" s="203"/>
      <c r="DMH54" s="203"/>
      <c r="DMI54" s="204"/>
      <c r="DMJ54" s="207"/>
      <c r="DMK54" s="199"/>
      <c r="DML54" s="200"/>
      <c r="DMM54" s="201"/>
      <c r="DMN54" s="202"/>
      <c r="DMO54" s="203"/>
      <c r="DMP54" s="203"/>
      <c r="DMQ54" s="204"/>
      <c r="DMR54" s="207"/>
      <c r="DMS54" s="199"/>
      <c r="DMT54" s="200"/>
      <c r="DMU54" s="201"/>
      <c r="DMV54" s="202"/>
      <c r="DMW54" s="203"/>
      <c r="DMX54" s="203"/>
      <c r="DMY54" s="204"/>
      <c r="DMZ54" s="207"/>
      <c r="DNA54" s="199"/>
      <c r="DNB54" s="200"/>
      <c r="DNC54" s="201"/>
      <c r="DND54" s="202"/>
      <c r="DNE54" s="203"/>
      <c r="DNF54" s="203"/>
      <c r="DNG54" s="204"/>
      <c r="DNH54" s="207"/>
      <c r="DNI54" s="199"/>
      <c r="DNJ54" s="200"/>
      <c r="DNK54" s="201"/>
      <c r="DNL54" s="202"/>
      <c r="DNM54" s="203"/>
      <c r="DNN54" s="203"/>
      <c r="DNO54" s="204"/>
      <c r="DNP54" s="207"/>
      <c r="DNQ54" s="199"/>
      <c r="DNR54" s="200"/>
      <c r="DNS54" s="201"/>
      <c r="DNT54" s="202"/>
      <c r="DNU54" s="203"/>
      <c r="DNV54" s="203"/>
      <c r="DNW54" s="204"/>
      <c r="DNX54" s="207"/>
      <c r="DNY54" s="199"/>
      <c r="DNZ54" s="200"/>
      <c r="DOA54" s="201"/>
      <c r="DOB54" s="202"/>
      <c r="DOC54" s="203"/>
      <c r="DOD54" s="203"/>
      <c r="DOE54" s="204"/>
      <c r="DOF54" s="207"/>
      <c r="DOG54" s="199"/>
      <c r="DOH54" s="200"/>
      <c r="DOI54" s="201"/>
      <c r="DOJ54" s="202"/>
      <c r="DOK54" s="203"/>
      <c r="DOL54" s="203"/>
      <c r="DOM54" s="204"/>
      <c r="DON54" s="207"/>
      <c r="DOO54" s="199"/>
      <c r="DOP54" s="200"/>
      <c r="DOQ54" s="201"/>
      <c r="DOR54" s="202"/>
      <c r="DOS54" s="203"/>
      <c r="DOT54" s="203"/>
      <c r="DOU54" s="204"/>
      <c r="DOV54" s="207"/>
      <c r="DOW54" s="199"/>
      <c r="DOX54" s="200"/>
      <c r="DOY54" s="201"/>
      <c r="DOZ54" s="202"/>
      <c r="DPA54" s="203"/>
      <c r="DPB54" s="203"/>
      <c r="DPC54" s="204"/>
      <c r="DPD54" s="207"/>
      <c r="DPE54" s="199"/>
      <c r="DPF54" s="200"/>
      <c r="DPG54" s="201"/>
      <c r="DPH54" s="202"/>
      <c r="DPI54" s="203"/>
      <c r="DPJ54" s="203"/>
      <c r="DPK54" s="204"/>
      <c r="DPL54" s="207"/>
      <c r="DPM54" s="199"/>
      <c r="DPN54" s="200"/>
      <c r="DPO54" s="201"/>
      <c r="DPP54" s="202"/>
      <c r="DPQ54" s="203"/>
      <c r="DPR54" s="203"/>
      <c r="DPS54" s="204"/>
      <c r="DPT54" s="207"/>
      <c r="DPU54" s="199"/>
      <c r="DPV54" s="200"/>
      <c r="DPW54" s="201"/>
      <c r="DPX54" s="202"/>
      <c r="DPY54" s="203"/>
      <c r="DPZ54" s="203"/>
      <c r="DQA54" s="204"/>
      <c r="DQB54" s="207"/>
      <c r="DQC54" s="199"/>
      <c r="DQD54" s="200"/>
      <c r="DQE54" s="201"/>
      <c r="DQF54" s="202"/>
      <c r="DQG54" s="203"/>
      <c r="DQH54" s="203"/>
      <c r="DQI54" s="204"/>
      <c r="DQJ54" s="207"/>
      <c r="DQK54" s="199"/>
      <c r="DQL54" s="200"/>
      <c r="DQM54" s="201"/>
      <c r="DQN54" s="202"/>
      <c r="DQO54" s="203"/>
      <c r="DQP54" s="203"/>
      <c r="DQQ54" s="204"/>
      <c r="DQR54" s="207"/>
      <c r="DQS54" s="199"/>
      <c r="DQT54" s="200"/>
      <c r="DQU54" s="201"/>
      <c r="DQV54" s="202"/>
      <c r="DQW54" s="203"/>
      <c r="DQX54" s="203"/>
      <c r="DQY54" s="204"/>
      <c r="DQZ54" s="207"/>
      <c r="DRA54" s="199"/>
      <c r="DRB54" s="200"/>
      <c r="DRC54" s="201"/>
      <c r="DRD54" s="202"/>
      <c r="DRE54" s="203"/>
      <c r="DRF54" s="203"/>
      <c r="DRG54" s="204"/>
      <c r="DRH54" s="207"/>
      <c r="DRI54" s="199"/>
      <c r="DRJ54" s="200"/>
      <c r="DRK54" s="201"/>
      <c r="DRL54" s="202"/>
      <c r="DRM54" s="203"/>
      <c r="DRN54" s="203"/>
      <c r="DRO54" s="204"/>
      <c r="DRP54" s="207"/>
      <c r="DRQ54" s="199"/>
      <c r="DRR54" s="200"/>
      <c r="DRS54" s="201"/>
      <c r="DRT54" s="202"/>
      <c r="DRU54" s="203"/>
      <c r="DRV54" s="203"/>
      <c r="DRW54" s="204"/>
      <c r="DRX54" s="207"/>
      <c r="DRY54" s="199"/>
      <c r="DRZ54" s="200"/>
      <c r="DSA54" s="201"/>
      <c r="DSB54" s="202"/>
      <c r="DSC54" s="203"/>
      <c r="DSD54" s="203"/>
      <c r="DSE54" s="204"/>
      <c r="DSF54" s="207"/>
      <c r="DSG54" s="199"/>
      <c r="DSH54" s="200"/>
      <c r="DSI54" s="201"/>
      <c r="DSJ54" s="202"/>
      <c r="DSK54" s="203"/>
      <c r="DSL54" s="203"/>
      <c r="DSM54" s="204"/>
      <c r="DSN54" s="207"/>
      <c r="DSO54" s="199"/>
      <c r="DSP54" s="200"/>
      <c r="DSQ54" s="201"/>
      <c r="DSR54" s="202"/>
      <c r="DSS54" s="203"/>
      <c r="DST54" s="203"/>
      <c r="DSU54" s="204"/>
      <c r="DSV54" s="207"/>
      <c r="DSW54" s="199"/>
      <c r="DSX54" s="200"/>
      <c r="DSY54" s="201"/>
      <c r="DSZ54" s="202"/>
      <c r="DTA54" s="203"/>
      <c r="DTB54" s="203"/>
      <c r="DTC54" s="204"/>
      <c r="DTD54" s="207"/>
      <c r="DTE54" s="199"/>
      <c r="DTF54" s="200"/>
      <c r="DTG54" s="201"/>
      <c r="DTH54" s="202"/>
      <c r="DTI54" s="203"/>
      <c r="DTJ54" s="203"/>
      <c r="DTK54" s="204"/>
      <c r="DTL54" s="207"/>
      <c r="DTM54" s="199"/>
      <c r="DTN54" s="200"/>
      <c r="DTO54" s="201"/>
      <c r="DTP54" s="202"/>
      <c r="DTQ54" s="203"/>
      <c r="DTR54" s="203"/>
      <c r="DTS54" s="204"/>
      <c r="DTT54" s="207"/>
      <c r="DTU54" s="199"/>
      <c r="DTV54" s="200"/>
      <c r="DTW54" s="201"/>
      <c r="DTX54" s="202"/>
      <c r="DTY54" s="203"/>
      <c r="DTZ54" s="203"/>
      <c r="DUA54" s="204"/>
      <c r="DUB54" s="207"/>
      <c r="DUC54" s="199"/>
      <c r="DUD54" s="200"/>
      <c r="DUE54" s="201"/>
      <c r="DUF54" s="202"/>
      <c r="DUG54" s="203"/>
      <c r="DUH54" s="203"/>
      <c r="DUI54" s="204"/>
      <c r="DUJ54" s="207"/>
      <c r="DUK54" s="199"/>
      <c r="DUL54" s="200"/>
      <c r="DUM54" s="201"/>
      <c r="DUN54" s="202"/>
      <c r="DUO54" s="203"/>
      <c r="DUP54" s="203"/>
      <c r="DUQ54" s="204"/>
      <c r="DUR54" s="207"/>
      <c r="DUS54" s="199"/>
      <c r="DUT54" s="200"/>
      <c r="DUU54" s="201"/>
      <c r="DUV54" s="202"/>
      <c r="DUW54" s="203"/>
      <c r="DUX54" s="203"/>
      <c r="DUY54" s="204"/>
      <c r="DUZ54" s="207"/>
      <c r="DVA54" s="199"/>
      <c r="DVB54" s="200"/>
      <c r="DVC54" s="201"/>
      <c r="DVD54" s="202"/>
      <c r="DVE54" s="203"/>
      <c r="DVF54" s="203"/>
      <c r="DVG54" s="204"/>
      <c r="DVH54" s="207"/>
      <c r="DVI54" s="199"/>
      <c r="DVJ54" s="200"/>
      <c r="DVK54" s="201"/>
      <c r="DVL54" s="202"/>
      <c r="DVM54" s="203"/>
      <c r="DVN54" s="203"/>
      <c r="DVO54" s="204"/>
      <c r="DVP54" s="207"/>
      <c r="DVQ54" s="199"/>
      <c r="DVR54" s="200"/>
      <c r="DVS54" s="201"/>
      <c r="DVT54" s="202"/>
      <c r="DVU54" s="203"/>
      <c r="DVV54" s="203"/>
      <c r="DVW54" s="204"/>
      <c r="DVX54" s="207"/>
      <c r="DVY54" s="199"/>
      <c r="DVZ54" s="200"/>
      <c r="DWA54" s="201"/>
      <c r="DWB54" s="202"/>
      <c r="DWC54" s="203"/>
      <c r="DWD54" s="203"/>
      <c r="DWE54" s="204"/>
      <c r="DWF54" s="207"/>
      <c r="DWG54" s="199"/>
      <c r="DWH54" s="200"/>
      <c r="DWI54" s="201"/>
      <c r="DWJ54" s="202"/>
      <c r="DWK54" s="203"/>
      <c r="DWL54" s="203"/>
      <c r="DWM54" s="204"/>
      <c r="DWN54" s="207"/>
      <c r="DWO54" s="199"/>
      <c r="DWP54" s="200"/>
      <c r="DWQ54" s="201"/>
      <c r="DWR54" s="202"/>
      <c r="DWS54" s="203"/>
      <c r="DWT54" s="203"/>
      <c r="DWU54" s="204"/>
      <c r="DWV54" s="207"/>
      <c r="DWW54" s="199"/>
      <c r="DWX54" s="200"/>
      <c r="DWY54" s="201"/>
      <c r="DWZ54" s="202"/>
      <c r="DXA54" s="203"/>
      <c r="DXB54" s="203"/>
      <c r="DXC54" s="204"/>
      <c r="DXD54" s="207"/>
      <c r="DXE54" s="199"/>
      <c r="DXF54" s="200"/>
      <c r="DXG54" s="201"/>
      <c r="DXH54" s="202"/>
      <c r="DXI54" s="203"/>
      <c r="DXJ54" s="203"/>
      <c r="DXK54" s="204"/>
      <c r="DXL54" s="207"/>
      <c r="DXM54" s="199"/>
      <c r="DXN54" s="200"/>
      <c r="DXO54" s="201"/>
      <c r="DXP54" s="202"/>
      <c r="DXQ54" s="203"/>
      <c r="DXR54" s="203"/>
      <c r="DXS54" s="204"/>
      <c r="DXT54" s="207"/>
      <c r="DXU54" s="199"/>
      <c r="DXV54" s="200"/>
      <c r="DXW54" s="201"/>
      <c r="DXX54" s="202"/>
      <c r="DXY54" s="203"/>
      <c r="DXZ54" s="203"/>
      <c r="DYA54" s="204"/>
      <c r="DYB54" s="207"/>
      <c r="DYC54" s="199"/>
      <c r="DYD54" s="200"/>
      <c r="DYE54" s="201"/>
      <c r="DYF54" s="202"/>
      <c r="DYG54" s="203"/>
      <c r="DYH54" s="203"/>
      <c r="DYI54" s="204"/>
      <c r="DYJ54" s="207"/>
      <c r="DYK54" s="199"/>
      <c r="DYL54" s="200"/>
      <c r="DYM54" s="201"/>
      <c r="DYN54" s="202"/>
      <c r="DYO54" s="203"/>
      <c r="DYP54" s="203"/>
      <c r="DYQ54" s="204"/>
      <c r="DYR54" s="207"/>
      <c r="DYS54" s="199"/>
      <c r="DYT54" s="200"/>
      <c r="DYU54" s="201"/>
      <c r="DYV54" s="202"/>
      <c r="DYW54" s="203"/>
      <c r="DYX54" s="203"/>
      <c r="DYY54" s="204"/>
      <c r="DYZ54" s="207"/>
      <c r="DZA54" s="199"/>
      <c r="DZB54" s="200"/>
      <c r="DZC54" s="201"/>
      <c r="DZD54" s="202"/>
      <c r="DZE54" s="203"/>
      <c r="DZF54" s="203"/>
      <c r="DZG54" s="204"/>
      <c r="DZH54" s="207"/>
      <c r="DZI54" s="199"/>
      <c r="DZJ54" s="200"/>
      <c r="DZK54" s="201"/>
      <c r="DZL54" s="202"/>
      <c r="DZM54" s="203"/>
      <c r="DZN54" s="203"/>
      <c r="DZO54" s="204"/>
      <c r="DZP54" s="207"/>
      <c r="DZQ54" s="199"/>
      <c r="DZR54" s="200"/>
      <c r="DZS54" s="201"/>
      <c r="DZT54" s="202"/>
      <c r="DZU54" s="203"/>
      <c r="DZV54" s="203"/>
      <c r="DZW54" s="204"/>
      <c r="DZX54" s="207"/>
      <c r="DZY54" s="199"/>
      <c r="DZZ54" s="200"/>
      <c r="EAA54" s="201"/>
      <c r="EAB54" s="202"/>
      <c r="EAC54" s="203"/>
      <c r="EAD54" s="203"/>
      <c r="EAE54" s="204"/>
      <c r="EAF54" s="207"/>
      <c r="EAG54" s="199"/>
      <c r="EAH54" s="200"/>
      <c r="EAI54" s="201"/>
      <c r="EAJ54" s="202"/>
      <c r="EAK54" s="203"/>
      <c r="EAL54" s="203"/>
      <c r="EAM54" s="204"/>
      <c r="EAN54" s="207"/>
      <c r="EAO54" s="199"/>
      <c r="EAP54" s="200"/>
      <c r="EAQ54" s="201"/>
      <c r="EAR54" s="202"/>
      <c r="EAS54" s="203"/>
      <c r="EAT54" s="203"/>
      <c r="EAU54" s="204"/>
      <c r="EAV54" s="207"/>
      <c r="EAW54" s="199"/>
      <c r="EAX54" s="200"/>
      <c r="EAY54" s="201"/>
      <c r="EAZ54" s="202"/>
      <c r="EBA54" s="203"/>
      <c r="EBB54" s="203"/>
      <c r="EBC54" s="204"/>
      <c r="EBD54" s="207"/>
      <c r="EBE54" s="199"/>
      <c r="EBF54" s="200"/>
      <c r="EBG54" s="201"/>
      <c r="EBH54" s="202"/>
      <c r="EBI54" s="203"/>
      <c r="EBJ54" s="203"/>
      <c r="EBK54" s="204"/>
      <c r="EBL54" s="207"/>
      <c r="EBM54" s="199"/>
      <c r="EBN54" s="200"/>
      <c r="EBO54" s="201"/>
      <c r="EBP54" s="202"/>
      <c r="EBQ54" s="203"/>
      <c r="EBR54" s="203"/>
      <c r="EBS54" s="204"/>
      <c r="EBT54" s="207"/>
      <c r="EBU54" s="199"/>
      <c r="EBV54" s="200"/>
      <c r="EBW54" s="201"/>
      <c r="EBX54" s="202"/>
      <c r="EBY54" s="203"/>
      <c r="EBZ54" s="203"/>
      <c r="ECA54" s="204"/>
      <c r="ECB54" s="207"/>
      <c r="ECC54" s="199"/>
      <c r="ECD54" s="200"/>
      <c r="ECE54" s="201"/>
      <c r="ECF54" s="202"/>
      <c r="ECG54" s="203"/>
      <c r="ECH54" s="203"/>
      <c r="ECI54" s="204"/>
      <c r="ECJ54" s="207"/>
      <c r="ECK54" s="199"/>
      <c r="ECL54" s="200"/>
      <c r="ECM54" s="201"/>
      <c r="ECN54" s="202"/>
      <c r="ECO54" s="203"/>
      <c r="ECP54" s="203"/>
      <c r="ECQ54" s="204"/>
      <c r="ECR54" s="207"/>
      <c r="ECS54" s="199"/>
      <c r="ECT54" s="200"/>
      <c r="ECU54" s="201"/>
      <c r="ECV54" s="202"/>
      <c r="ECW54" s="203"/>
      <c r="ECX54" s="203"/>
      <c r="ECY54" s="204"/>
      <c r="ECZ54" s="207"/>
      <c r="EDA54" s="199"/>
      <c r="EDB54" s="200"/>
      <c r="EDC54" s="201"/>
      <c r="EDD54" s="202"/>
      <c r="EDE54" s="203"/>
      <c r="EDF54" s="203"/>
      <c r="EDG54" s="204"/>
      <c r="EDH54" s="207"/>
      <c r="EDI54" s="199"/>
      <c r="EDJ54" s="200"/>
      <c r="EDK54" s="201"/>
      <c r="EDL54" s="202"/>
      <c r="EDM54" s="203"/>
      <c r="EDN54" s="203"/>
      <c r="EDO54" s="204"/>
      <c r="EDP54" s="207"/>
      <c r="EDQ54" s="199"/>
      <c r="EDR54" s="200"/>
      <c r="EDS54" s="201"/>
      <c r="EDT54" s="202"/>
      <c r="EDU54" s="203"/>
      <c r="EDV54" s="203"/>
      <c r="EDW54" s="204"/>
      <c r="EDX54" s="207"/>
      <c r="EDY54" s="199"/>
      <c r="EDZ54" s="200"/>
      <c r="EEA54" s="201"/>
      <c r="EEB54" s="202"/>
      <c r="EEC54" s="203"/>
      <c r="EED54" s="203"/>
      <c r="EEE54" s="204"/>
      <c r="EEF54" s="207"/>
      <c r="EEG54" s="199"/>
      <c r="EEH54" s="200"/>
      <c r="EEI54" s="201"/>
      <c r="EEJ54" s="202"/>
      <c r="EEK54" s="203"/>
      <c r="EEL54" s="203"/>
      <c r="EEM54" s="204"/>
      <c r="EEN54" s="207"/>
      <c r="EEO54" s="199"/>
      <c r="EEP54" s="200"/>
      <c r="EEQ54" s="201"/>
      <c r="EER54" s="202"/>
      <c r="EES54" s="203"/>
      <c r="EET54" s="203"/>
      <c r="EEU54" s="204"/>
      <c r="EEV54" s="207"/>
      <c r="EEW54" s="199"/>
      <c r="EEX54" s="200"/>
      <c r="EEY54" s="201"/>
      <c r="EEZ54" s="202"/>
      <c r="EFA54" s="203"/>
      <c r="EFB54" s="203"/>
      <c r="EFC54" s="204"/>
      <c r="EFD54" s="207"/>
      <c r="EFE54" s="199"/>
      <c r="EFF54" s="200"/>
      <c r="EFG54" s="201"/>
      <c r="EFH54" s="202"/>
      <c r="EFI54" s="203"/>
      <c r="EFJ54" s="203"/>
      <c r="EFK54" s="204"/>
      <c r="EFL54" s="207"/>
      <c r="EFM54" s="199"/>
      <c r="EFN54" s="200"/>
      <c r="EFO54" s="201"/>
      <c r="EFP54" s="202"/>
      <c r="EFQ54" s="203"/>
      <c r="EFR54" s="203"/>
      <c r="EFS54" s="204"/>
      <c r="EFT54" s="207"/>
      <c r="EFU54" s="199"/>
      <c r="EFV54" s="200"/>
      <c r="EFW54" s="201"/>
      <c r="EFX54" s="202"/>
      <c r="EFY54" s="203"/>
      <c r="EFZ54" s="203"/>
      <c r="EGA54" s="204"/>
      <c r="EGB54" s="207"/>
      <c r="EGC54" s="199"/>
      <c r="EGD54" s="200"/>
      <c r="EGE54" s="201"/>
      <c r="EGF54" s="202"/>
      <c r="EGG54" s="203"/>
      <c r="EGH54" s="203"/>
      <c r="EGI54" s="204"/>
      <c r="EGJ54" s="207"/>
      <c r="EGK54" s="199"/>
      <c r="EGL54" s="200"/>
      <c r="EGM54" s="201"/>
      <c r="EGN54" s="202"/>
      <c r="EGO54" s="203"/>
      <c r="EGP54" s="203"/>
      <c r="EGQ54" s="204"/>
      <c r="EGR54" s="207"/>
      <c r="EGS54" s="199"/>
      <c r="EGT54" s="200"/>
      <c r="EGU54" s="201"/>
      <c r="EGV54" s="202"/>
      <c r="EGW54" s="203"/>
      <c r="EGX54" s="203"/>
      <c r="EGY54" s="204"/>
      <c r="EGZ54" s="207"/>
      <c r="EHA54" s="199"/>
      <c r="EHB54" s="200"/>
      <c r="EHC54" s="201"/>
      <c r="EHD54" s="202"/>
      <c r="EHE54" s="203"/>
      <c r="EHF54" s="203"/>
      <c r="EHG54" s="204"/>
      <c r="EHH54" s="207"/>
      <c r="EHI54" s="199"/>
      <c r="EHJ54" s="200"/>
      <c r="EHK54" s="201"/>
      <c r="EHL54" s="202"/>
      <c r="EHM54" s="203"/>
      <c r="EHN54" s="203"/>
      <c r="EHO54" s="204"/>
      <c r="EHP54" s="207"/>
      <c r="EHQ54" s="199"/>
      <c r="EHR54" s="200"/>
      <c r="EHS54" s="201"/>
      <c r="EHT54" s="202"/>
      <c r="EHU54" s="203"/>
      <c r="EHV54" s="203"/>
      <c r="EHW54" s="204"/>
      <c r="EHX54" s="207"/>
      <c r="EHY54" s="199"/>
      <c r="EHZ54" s="200"/>
      <c r="EIA54" s="201"/>
      <c r="EIB54" s="202"/>
      <c r="EIC54" s="203"/>
      <c r="EID54" s="203"/>
      <c r="EIE54" s="204"/>
      <c r="EIF54" s="207"/>
      <c r="EIG54" s="199"/>
      <c r="EIH54" s="200"/>
      <c r="EII54" s="201"/>
      <c r="EIJ54" s="202"/>
      <c r="EIK54" s="203"/>
      <c r="EIL54" s="203"/>
      <c r="EIM54" s="204"/>
      <c r="EIN54" s="207"/>
      <c r="EIO54" s="199"/>
      <c r="EIP54" s="200"/>
      <c r="EIQ54" s="201"/>
      <c r="EIR54" s="202"/>
      <c r="EIS54" s="203"/>
      <c r="EIT54" s="203"/>
      <c r="EIU54" s="204"/>
      <c r="EIV54" s="207"/>
      <c r="EIW54" s="199"/>
      <c r="EIX54" s="200"/>
      <c r="EIY54" s="201"/>
      <c r="EIZ54" s="202"/>
      <c r="EJA54" s="203"/>
      <c r="EJB54" s="203"/>
      <c r="EJC54" s="204"/>
      <c r="EJD54" s="207"/>
      <c r="EJE54" s="199"/>
      <c r="EJF54" s="200"/>
      <c r="EJG54" s="201"/>
      <c r="EJH54" s="202"/>
      <c r="EJI54" s="203"/>
      <c r="EJJ54" s="203"/>
      <c r="EJK54" s="204"/>
      <c r="EJL54" s="207"/>
      <c r="EJM54" s="199"/>
      <c r="EJN54" s="200"/>
      <c r="EJO54" s="201"/>
      <c r="EJP54" s="202"/>
      <c r="EJQ54" s="203"/>
      <c r="EJR54" s="203"/>
      <c r="EJS54" s="204"/>
      <c r="EJT54" s="207"/>
      <c r="EJU54" s="199"/>
      <c r="EJV54" s="200"/>
      <c r="EJW54" s="201"/>
      <c r="EJX54" s="202"/>
      <c r="EJY54" s="203"/>
      <c r="EJZ54" s="203"/>
      <c r="EKA54" s="204"/>
      <c r="EKB54" s="207"/>
      <c r="EKC54" s="199"/>
      <c r="EKD54" s="200"/>
      <c r="EKE54" s="201"/>
      <c r="EKF54" s="202"/>
      <c r="EKG54" s="203"/>
      <c r="EKH54" s="203"/>
      <c r="EKI54" s="204"/>
      <c r="EKJ54" s="207"/>
      <c r="EKK54" s="199"/>
      <c r="EKL54" s="200"/>
      <c r="EKM54" s="201"/>
      <c r="EKN54" s="202"/>
      <c r="EKO54" s="203"/>
      <c r="EKP54" s="203"/>
      <c r="EKQ54" s="204"/>
      <c r="EKR54" s="207"/>
      <c r="EKS54" s="199"/>
      <c r="EKT54" s="200"/>
      <c r="EKU54" s="201"/>
      <c r="EKV54" s="202"/>
      <c r="EKW54" s="203"/>
      <c r="EKX54" s="203"/>
      <c r="EKY54" s="204"/>
      <c r="EKZ54" s="207"/>
      <c r="ELA54" s="199"/>
      <c r="ELB54" s="200"/>
      <c r="ELC54" s="201"/>
      <c r="ELD54" s="202"/>
      <c r="ELE54" s="203"/>
      <c r="ELF54" s="203"/>
      <c r="ELG54" s="204"/>
      <c r="ELH54" s="207"/>
      <c r="ELI54" s="199"/>
      <c r="ELJ54" s="200"/>
      <c r="ELK54" s="201"/>
      <c r="ELL54" s="202"/>
      <c r="ELM54" s="203"/>
      <c r="ELN54" s="203"/>
      <c r="ELO54" s="204"/>
      <c r="ELP54" s="207"/>
      <c r="ELQ54" s="199"/>
      <c r="ELR54" s="200"/>
      <c r="ELS54" s="201"/>
      <c r="ELT54" s="202"/>
      <c r="ELU54" s="203"/>
      <c r="ELV54" s="203"/>
      <c r="ELW54" s="204"/>
      <c r="ELX54" s="207"/>
      <c r="ELY54" s="199"/>
      <c r="ELZ54" s="200"/>
      <c r="EMA54" s="201"/>
      <c r="EMB54" s="202"/>
      <c r="EMC54" s="203"/>
      <c r="EMD54" s="203"/>
      <c r="EME54" s="204"/>
      <c r="EMF54" s="207"/>
      <c r="EMG54" s="199"/>
      <c r="EMH54" s="200"/>
      <c r="EMI54" s="201"/>
      <c r="EMJ54" s="202"/>
      <c r="EMK54" s="203"/>
      <c r="EML54" s="203"/>
      <c r="EMM54" s="204"/>
      <c r="EMN54" s="207"/>
      <c r="EMO54" s="199"/>
      <c r="EMP54" s="200"/>
      <c r="EMQ54" s="201"/>
      <c r="EMR54" s="202"/>
      <c r="EMS54" s="203"/>
      <c r="EMT54" s="203"/>
      <c r="EMU54" s="204"/>
      <c r="EMV54" s="207"/>
      <c r="EMW54" s="199"/>
      <c r="EMX54" s="200"/>
      <c r="EMY54" s="201"/>
      <c r="EMZ54" s="202"/>
      <c r="ENA54" s="203"/>
      <c r="ENB54" s="203"/>
      <c r="ENC54" s="204"/>
      <c r="END54" s="207"/>
      <c r="ENE54" s="199"/>
      <c r="ENF54" s="200"/>
      <c r="ENG54" s="201"/>
      <c r="ENH54" s="202"/>
      <c r="ENI54" s="203"/>
      <c r="ENJ54" s="203"/>
      <c r="ENK54" s="204"/>
      <c r="ENL54" s="207"/>
      <c r="ENM54" s="199"/>
      <c r="ENN54" s="200"/>
      <c r="ENO54" s="201"/>
      <c r="ENP54" s="202"/>
      <c r="ENQ54" s="203"/>
      <c r="ENR54" s="203"/>
      <c r="ENS54" s="204"/>
      <c r="ENT54" s="207"/>
      <c r="ENU54" s="199"/>
      <c r="ENV54" s="200"/>
      <c r="ENW54" s="201"/>
      <c r="ENX54" s="202"/>
      <c r="ENY54" s="203"/>
      <c r="ENZ54" s="203"/>
      <c r="EOA54" s="204"/>
      <c r="EOB54" s="207"/>
      <c r="EOC54" s="199"/>
      <c r="EOD54" s="200"/>
      <c r="EOE54" s="201"/>
      <c r="EOF54" s="202"/>
      <c r="EOG54" s="203"/>
      <c r="EOH54" s="203"/>
      <c r="EOI54" s="204"/>
      <c r="EOJ54" s="207"/>
      <c r="EOK54" s="199"/>
      <c r="EOL54" s="200"/>
      <c r="EOM54" s="201"/>
      <c r="EON54" s="202"/>
      <c r="EOO54" s="203"/>
      <c r="EOP54" s="203"/>
      <c r="EOQ54" s="204"/>
      <c r="EOR54" s="207"/>
      <c r="EOS54" s="199"/>
      <c r="EOT54" s="200"/>
      <c r="EOU54" s="201"/>
      <c r="EOV54" s="202"/>
      <c r="EOW54" s="203"/>
      <c r="EOX54" s="203"/>
      <c r="EOY54" s="204"/>
      <c r="EOZ54" s="207"/>
      <c r="EPA54" s="199"/>
      <c r="EPB54" s="200"/>
      <c r="EPC54" s="201"/>
      <c r="EPD54" s="202"/>
      <c r="EPE54" s="203"/>
      <c r="EPF54" s="203"/>
      <c r="EPG54" s="204"/>
      <c r="EPH54" s="207"/>
      <c r="EPI54" s="199"/>
      <c r="EPJ54" s="200"/>
      <c r="EPK54" s="201"/>
      <c r="EPL54" s="202"/>
      <c r="EPM54" s="203"/>
      <c r="EPN54" s="203"/>
      <c r="EPO54" s="204"/>
      <c r="EPP54" s="207"/>
      <c r="EPQ54" s="199"/>
      <c r="EPR54" s="200"/>
      <c r="EPS54" s="201"/>
      <c r="EPT54" s="202"/>
      <c r="EPU54" s="203"/>
      <c r="EPV54" s="203"/>
      <c r="EPW54" s="204"/>
      <c r="EPX54" s="207"/>
      <c r="EPY54" s="199"/>
      <c r="EPZ54" s="200"/>
      <c r="EQA54" s="201"/>
      <c r="EQB54" s="202"/>
      <c r="EQC54" s="203"/>
      <c r="EQD54" s="203"/>
      <c r="EQE54" s="204"/>
      <c r="EQF54" s="207"/>
      <c r="EQG54" s="199"/>
      <c r="EQH54" s="200"/>
      <c r="EQI54" s="201"/>
      <c r="EQJ54" s="202"/>
      <c r="EQK54" s="203"/>
      <c r="EQL54" s="203"/>
      <c r="EQM54" s="204"/>
      <c r="EQN54" s="207"/>
      <c r="EQO54" s="199"/>
      <c r="EQP54" s="200"/>
      <c r="EQQ54" s="201"/>
      <c r="EQR54" s="202"/>
      <c r="EQS54" s="203"/>
      <c r="EQT54" s="203"/>
      <c r="EQU54" s="204"/>
      <c r="EQV54" s="207"/>
      <c r="EQW54" s="199"/>
      <c r="EQX54" s="200"/>
      <c r="EQY54" s="201"/>
      <c r="EQZ54" s="202"/>
      <c r="ERA54" s="203"/>
      <c r="ERB54" s="203"/>
      <c r="ERC54" s="204"/>
      <c r="ERD54" s="207"/>
      <c r="ERE54" s="199"/>
      <c r="ERF54" s="200"/>
      <c r="ERG54" s="201"/>
      <c r="ERH54" s="202"/>
      <c r="ERI54" s="203"/>
      <c r="ERJ54" s="203"/>
      <c r="ERK54" s="204"/>
      <c r="ERL54" s="207"/>
      <c r="ERM54" s="199"/>
      <c r="ERN54" s="200"/>
      <c r="ERO54" s="201"/>
      <c r="ERP54" s="202"/>
      <c r="ERQ54" s="203"/>
      <c r="ERR54" s="203"/>
      <c r="ERS54" s="204"/>
      <c r="ERT54" s="207"/>
      <c r="ERU54" s="199"/>
      <c r="ERV54" s="200"/>
      <c r="ERW54" s="201"/>
      <c r="ERX54" s="202"/>
      <c r="ERY54" s="203"/>
      <c r="ERZ54" s="203"/>
      <c r="ESA54" s="204"/>
      <c r="ESB54" s="207"/>
      <c r="ESC54" s="199"/>
      <c r="ESD54" s="200"/>
      <c r="ESE54" s="201"/>
      <c r="ESF54" s="202"/>
      <c r="ESG54" s="203"/>
      <c r="ESH54" s="203"/>
      <c r="ESI54" s="204"/>
      <c r="ESJ54" s="207"/>
      <c r="ESK54" s="199"/>
      <c r="ESL54" s="200"/>
      <c r="ESM54" s="201"/>
      <c r="ESN54" s="202"/>
      <c r="ESO54" s="203"/>
      <c r="ESP54" s="203"/>
      <c r="ESQ54" s="204"/>
      <c r="ESR54" s="207"/>
      <c r="ESS54" s="199"/>
      <c r="EST54" s="200"/>
      <c r="ESU54" s="201"/>
      <c r="ESV54" s="202"/>
      <c r="ESW54" s="203"/>
      <c r="ESX54" s="203"/>
      <c r="ESY54" s="204"/>
      <c r="ESZ54" s="207"/>
      <c r="ETA54" s="199"/>
      <c r="ETB54" s="200"/>
      <c r="ETC54" s="201"/>
      <c r="ETD54" s="202"/>
      <c r="ETE54" s="203"/>
      <c r="ETF54" s="203"/>
      <c r="ETG54" s="204"/>
      <c r="ETH54" s="207"/>
      <c r="ETI54" s="199"/>
      <c r="ETJ54" s="200"/>
      <c r="ETK54" s="201"/>
      <c r="ETL54" s="202"/>
      <c r="ETM54" s="203"/>
      <c r="ETN54" s="203"/>
      <c r="ETO54" s="204"/>
      <c r="ETP54" s="207"/>
      <c r="ETQ54" s="199"/>
      <c r="ETR54" s="200"/>
      <c r="ETS54" s="201"/>
      <c r="ETT54" s="202"/>
      <c r="ETU54" s="203"/>
      <c r="ETV54" s="203"/>
      <c r="ETW54" s="204"/>
      <c r="ETX54" s="207"/>
      <c r="ETY54" s="199"/>
      <c r="ETZ54" s="200"/>
      <c r="EUA54" s="201"/>
      <c r="EUB54" s="202"/>
      <c r="EUC54" s="203"/>
      <c r="EUD54" s="203"/>
      <c r="EUE54" s="204"/>
      <c r="EUF54" s="207"/>
      <c r="EUG54" s="199"/>
      <c r="EUH54" s="200"/>
      <c r="EUI54" s="201"/>
      <c r="EUJ54" s="202"/>
      <c r="EUK54" s="203"/>
      <c r="EUL54" s="203"/>
      <c r="EUM54" s="204"/>
      <c r="EUN54" s="207"/>
      <c r="EUO54" s="199"/>
      <c r="EUP54" s="200"/>
      <c r="EUQ54" s="201"/>
      <c r="EUR54" s="202"/>
      <c r="EUS54" s="203"/>
      <c r="EUT54" s="203"/>
      <c r="EUU54" s="204"/>
      <c r="EUV54" s="207"/>
      <c r="EUW54" s="199"/>
      <c r="EUX54" s="200"/>
      <c r="EUY54" s="201"/>
      <c r="EUZ54" s="202"/>
      <c r="EVA54" s="203"/>
      <c r="EVB54" s="203"/>
      <c r="EVC54" s="204"/>
      <c r="EVD54" s="207"/>
      <c r="EVE54" s="199"/>
      <c r="EVF54" s="200"/>
      <c r="EVG54" s="201"/>
      <c r="EVH54" s="202"/>
      <c r="EVI54" s="203"/>
      <c r="EVJ54" s="203"/>
      <c r="EVK54" s="204"/>
      <c r="EVL54" s="207"/>
      <c r="EVM54" s="199"/>
      <c r="EVN54" s="200"/>
      <c r="EVO54" s="201"/>
      <c r="EVP54" s="202"/>
      <c r="EVQ54" s="203"/>
      <c r="EVR54" s="203"/>
      <c r="EVS54" s="204"/>
      <c r="EVT54" s="207"/>
      <c r="EVU54" s="199"/>
      <c r="EVV54" s="200"/>
      <c r="EVW54" s="201"/>
      <c r="EVX54" s="202"/>
      <c r="EVY54" s="203"/>
      <c r="EVZ54" s="203"/>
      <c r="EWA54" s="204"/>
      <c r="EWB54" s="207"/>
      <c r="EWC54" s="199"/>
      <c r="EWD54" s="200"/>
      <c r="EWE54" s="201"/>
      <c r="EWF54" s="202"/>
      <c r="EWG54" s="203"/>
      <c r="EWH54" s="203"/>
      <c r="EWI54" s="204"/>
      <c r="EWJ54" s="207"/>
      <c r="EWK54" s="199"/>
      <c r="EWL54" s="200"/>
      <c r="EWM54" s="201"/>
      <c r="EWN54" s="202"/>
      <c r="EWO54" s="203"/>
      <c r="EWP54" s="203"/>
      <c r="EWQ54" s="204"/>
      <c r="EWR54" s="207"/>
      <c r="EWS54" s="199"/>
      <c r="EWT54" s="200"/>
      <c r="EWU54" s="201"/>
      <c r="EWV54" s="202"/>
      <c r="EWW54" s="203"/>
      <c r="EWX54" s="203"/>
      <c r="EWY54" s="204"/>
      <c r="EWZ54" s="207"/>
      <c r="EXA54" s="199"/>
      <c r="EXB54" s="200"/>
      <c r="EXC54" s="201"/>
      <c r="EXD54" s="202"/>
      <c r="EXE54" s="203"/>
      <c r="EXF54" s="203"/>
      <c r="EXG54" s="204"/>
      <c r="EXH54" s="207"/>
      <c r="EXI54" s="199"/>
      <c r="EXJ54" s="200"/>
      <c r="EXK54" s="201"/>
      <c r="EXL54" s="202"/>
      <c r="EXM54" s="203"/>
      <c r="EXN54" s="203"/>
      <c r="EXO54" s="204"/>
      <c r="EXP54" s="207"/>
      <c r="EXQ54" s="199"/>
      <c r="EXR54" s="200"/>
      <c r="EXS54" s="201"/>
      <c r="EXT54" s="202"/>
      <c r="EXU54" s="203"/>
      <c r="EXV54" s="203"/>
      <c r="EXW54" s="204"/>
      <c r="EXX54" s="207"/>
      <c r="EXY54" s="199"/>
      <c r="EXZ54" s="200"/>
      <c r="EYA54" s="201"/>
      <c r="EYB54" s="202"/>
      <c r="EYC54" s="203"/>
      <c r="EYD54" s="203"/>
      <c r="EYE54" s="204"/>
      <c r="EYF54" s="207"/>
      <c r="EYG54" s="199"/>
      <c r="EYH54" s="200"/>
      <c r="EYI54" s="201"/>
      <c r="EYJ54" s="202"/>
      <c r="EYK54" s="203"/>
      <c r="EYL54" s="203"/>
      <c r="EYM54" s="204"/>
      <c r="EYN54" s="207"/>
      <c r="EYO54" s="199"/>
      <c r="EYP54" s="200"/>
      <c r="EYQ54" s="201"/>
      <c r="EYR54" s="202"/>
      <c r="EYS54" s="203"/>
      <c r="EYT54" s="203"/>
      <c r="EYU54" s="204"/>
      <c r="EYV54" s="207"/>
      <c r="EYW54" s="199"/>
      <c r="EYX54" s="200"/>
      <c r="EYY54" s="201"/>
      <c r="EYZ54" s="202"/>
      <c r="EZA54" s="203"/>
      <c r="EZB54" s="203"/>
      <c r="EZC54" s="204"/>
      <c r="EZD54" s="207"/>
      <c r="EZE54" s="199"/>
      <c r="EZF54" s="200"/>
      <c r="EZG54" s="201"/>
      <c r="EZH54" s="202"/>
      <c r="EZI54" s="203"/>
      <c r="EZJ54" s="203"/>
      <c r="EZK54" s="204"/>
      <c r="EZL54" s="207"/>
      <c r="EZM54" s="199"/>
      <c r="EZN54" s="200"/>
      <c r="EZO54" s="201"/>
      <c r="EZP54" s="202"/>
      <c r="EZQ54" s="203"/>
      <c r="EZR54" s="203"/>
      <c r="EZS54" s="204"/>
      <c r="EZT54" s="207"/>
      <c r="EZU54" s="199"/>
      <c r="EZV54" s="200"/>
      <c r="EZW54" s="201"/>
      <c r="EZX54" s="202"/>
      <c r="EZY54" s="203"/>
      <c r="EZZ54" s="203"/>
      <c r="FAA54" s="204"/>
      <c r="FAB54" s="207"/>
      <c r="FAC54" s="199"/>
      <c r="FAD54" s="200"/>
      <c r="FAE54" s="201"/>
      <c r="FAF54" s="202"/>
      <c r="FAG54" s="203"/>
      <c r="FAH54" s="203"/>
      <c r="FAI54" s="204"/>
      <c r="FAJ54" s="207"/>
      <c r="FAK54" s="199"/>
      <c r="FAL54" s="200"/>
      <c r="FAM54" s="201"/>
      <c r="FAN54" s="202"/>
      <c r="FAO54" s="203"/>
      <c r="FAP54" s="203"/>
      <c r="FAQ54" s="204"/>
      <c r="FAR54" s="207"/>
      <c r="FAS54" s="199"/>
      <c r="FAT54" s="200"/>
      <c r="FAU54" s="201"/>
      <c r="FAV54" s="202"/>
      <c r="FAW54" s="203"/>
      <c r="FAX54" s="203"/>
      <c r="FAY54" s="204"/>
      <c r="FAZ54" s="207"/>
      <c r="FBA54" s="199"/>
      <c r="FBB54" s="200"/>
      <c r="FBC54" s="201"/>
      <c r="FBD54" s="202"/>
      <c r="FBE54" s="203"/>
      <c r="FBF54" s="203"/>
      <c r="FBG54" s="204"/>
      <c r="FBH54" s="207"/>
      <c r="FBI54" s="199"/>
      <c r="FBJ54" s="200"/>
      <c r="FBK54" s="201"/>
      <c r="FBL54" s="202"/>
      <c r="FBM54" s="203"/>
      <c r="FBN54" s="203"/>
      <c r="FBO54" s="204"/>
      <c r="FBP54" s="207"/>
      <c r="FBQ54" s="199"/>
      <c r="FBR54" s="200"/>
      <c r="FBS54" s="201"/>
      <c r="FBT54" s="202"/>
      <c r="FBU54" s="203"/>
      <c r="FBV54" s="203"/>
      <c r="FBW54" s="204"/>
      <c r="FBX54" s="207"/>
      <c r="FBY54" s="199"/>
      <c r="FBZ54" s="200"/>
      <c r="FCA54" s="201"/>
      <c r="FCB54" s="202"/>
      <c r="FCC54" s="203"/>
      <c r="FCD54" s="203"/>
      <c r="FCE54" s="204"/>
      <c r="FCF54" s="207"/>
      <c r="FCG54" s="199"/>
      <c r="FCH54" s="200"/>
      <c r="FCI54" s="201"/>
      <c r="FCJ54" s="202"/>
      <c r="FCK54" s="203"/>
      <c r="FCL54" s="203"/>
      <c r="FCM54" s="204"/>
      <c r="FCN54" s="207"/>
      <c r="FCO54" s="199"/>
      <c r="FCP54" s="200"/>
      <c r="FCQ54" s="201"/>
      <c r="FCR54" s="202"/>
      <c r="FCS54" s="203"/>
      <c r="FCT54" s="203"/>
      <c r="FCU54" s="204"/>
      <c r="FCV54" s="207"/>
      <c r="FCW54" s="199"/>
      <c r="FCX54" s="200"/>
      <c r="FCY54" s="201"/>
      <c r="FCZ54" s="202"/>
      <c r="FDA54" s="203"/>
      <c r="FDB54" s="203"/>
      <c r="FDC54" s="204"/>
      <c r="FDD54" s="207"/>
      <c r="FDE54" s="199"/>
      <c r="FDF54" s="200"/>
      <c r="FDG54" s="201"/>
      <c r="FDH54" s="202"/>
      <c r="FDI54" s="203"/>
      <c r="FDJ54" s="203"/>
      <c r="FDK54" s="204"/>
      <c r="FDL54" s="207"/>
      <c r="FDM54" s="199"/>
      <c r="FDN54" s="200"/>
      <c r="FDO54" s="201"/>
      <c r="FDP54" s="202"/>
      <c r="FDQ54" s="203"/>
      <c r="FDR54" s="203"/>
      <c r="FDS54" s="204"/>
      <c r="FDT54" s="207"/>
      <c r="FDU54" s="199"/>
      <c r="FDV54" s="200"/>
      <c r="FDW54" s="201"/>
      <c r="FDX54" s="202"/>
      <c r="FDY54" s="203"/>
      <c r="FDZ54" s="203"/>
      <c r="FEA54" s="204"/>
      <c r="FEB54" s="207"/>
      <c r="FEC54" s="199"/>
      <c r="FED54" s="200"/>
      <c r="FEE54" s="201"/>
      <c r="FEF54" s="202"/>
      <c r="FEG54" s="203"/>
      <c r="FEH54" s="203"/>
      <c r="FEI54" s="204"/>
      <c r="FEJ54" s="207"/>
      <c r="FEK54" s="199"/>
      <c r="FEL54" s="200"/>
      <c r="FEM54" s="201"/>
      <c r="FEN54" s="202"/>
      <c r="FEO54" s="203"/>
      <c r="FEP54" s="203"/>
      <c r="FEQ54" s="204"/>
      <c r="FER54" s="207"/>
      <c r="FES54" s="199"/>
      <c r="FET54" s="200"/>
      <c r="FEU54" s="201"/>
      <c r="FEV54" s="202"/>
      <c r="FEW54" s="203"/>
      <c r="FEX54" s="203"/>
      <c r="FEY54" s="204"/>
      <c r="FEZ54" s="207"/>
      <c r="FFA54" s="199"/>
      <c r="FFB54" s="200"/>
      <c r="FFC54" s="201"/>
      <c r="FFD54" s="202"/>
      <c r="FFE54" s="203"/>
      <c r="FFF54" s="203"/>
      <c r="FFG54" s="204"/>
      <c r="FFH54" s="207"/>
      <c r="FFI54" s="199"/>
      <c r="FFJ54" s="200"/>
      <c r="FFK54" s="201"/>
      <c r="FFL54" s="202"/>
      <c r="FFM54" s="203"/>
      <c r="FFN54" s="203"/>
      <c r="FFO54" s="204"/>
      <c r="FFP54" s="207"/>
      <c r="FFQ54" s="199"/>
      <c r="FFR54" s="200"/>
      <c r="FFS54" s="201"/>
      <c r="FFT54" s="202"/>
      <c r="FFU54" s="203"/>
      <c r="FFV54" s="203"/>
      <c r="FFW54" s="204"/>
      <c r="FFX54" s="207"/>
      <c r="FFY54" s="199"/>
      <c r="FFZ54" s="200"/>
      <c r="FGA54" s="201"/>
      <c r="FGB54" s="202"/>
      <c r="FGC54" s="203"/>
      <c r="FGD54" s="203"/>
      <c r="FGE54" s="204"/>
      <c r="FGF54" s="207"/>
      <c r="FGG54" s="199"/>
      <c r="FGH54" s="200"/>
      <c r="FGI54" s="201"/>
      <c r="FGJ54" s="202"/>
      <c r="FGK54" s="203"/>
      <c r="FGL54" s="203"/>
      <c r="FGM54" s="204"/>
      <c r="FGN54" s="207"/>
      <c r="FGO54" s="199"/>
      <c r="FGP54" s="200"/>
      <c r="FGQ54" s="201"/>
      <c r="FGR54" s="202"/>
      <c r="FGS54" s="203"/>
      <c r="FGT54" s="203"/>
      <c r="FGU54" s="204"/>
      <c r="FGV54" s="207"/>
      <c r="FGW54" s="199"/>
      <c r="FGX54" s="200"/>
      <c r="FGY54" s="201"/>
      <c r="FGZ54" s="202"/>
      <c r="FHA54" s="203"/>
      <c r="FHB54" s="203"/>
      <c r="FHC54" s="204"/>
      <c r="FHD54" s="207"/>
      <c r="FHE54" s="199"/>
      <c r="FHF54" s="200"/>
      <c r="FHG54" s="201"/>
      <c r="FHH54" s="202"/>
      <c r="FHI54" s="203"/>
      <c r="FHJ54" s="203"/>
      <c r="FHK54" s="204"/>
      <c r="FHL54" s="207"/>
      <c r="FHM54" s="199"/>
      <c r="FHN54" s="200"/>
      <c r="FHO54" s="201"/>
      <c r="FHP54" s="202"/>
      <c r="FHQ54" s="203"/>
      <c r="FHR54" s="203"/>
      <c r="FHS54" s="204"/>
      <c r="FHT54" s="207"/>
      <c r="FHU54" s="199"/>
      <c r="FHV54" s="200"/>
      <c r="FHW54" s="201"/>
      <c r="FHX54" s="202"/>
      <c r="FHY54" s="203"/>
      <c r="FHZ54" s="203"/>
      <c r="FIA54" s="204"/>
      <c r="FIB54" s="207"/>
      <c r="FIC54" s="199"/>
      <c r="FID54" s="200"/>
      <c r="FIE54" s="201"/>
      <c r="FIF54" s="202"/>
      <c r="FIG54" s="203"/>
      <c r="FIH54" s="203"/>
      <c r="FII54" s="204"/>
      <c r="FIJ54" s="207"/>
      <c r="FIK54" s="199"/>
      <c r="FIL54" s="200"/>
      <c r="FIM54" s="201"/>
      <c r="FIN54" s="202"/>
      <c r="FIO54" s="203"/>
      <c r="FIP54" s="203"/>
      <c r="FIQ54" s="204"/>
      <c r="FIR54" s="207"/>
      <c r="FIS54" s="199"/>
      <c r="FIT54" s="200"/>
      <c r="FIU54" s="201"/>
      <c r="FIV54" s="202"/>
      <c r="FIW54" s="203"/>
      <c r="FIX54" s="203"/>
      <c r="FIY54" s="204"/>
      <c r="FIZ54" s="207"/>
      <c r="FJA54" s="199"/>
      <c r="FJB54" s="200"/>
      <c r="FJC54" s="201"/>
      <c r="FJD54" s="202"/>
      <c r="FJE54" s="203"/>
      <c r="FJF54" s="203"/>
      <c r="FJG54" s="204"/>
      <c r="FJH54" s="207"/>
      <c r="FJI54" s="199"/>
      <c r="FJJ54" s="200"/>
      <c r="FJK54" s="201"/>
      <c r="FJL54" s="202"/>
      <c r="FJM54" s="203"/>
      <c r="FJN54" s="203"/>
      <c r="FJO54" s="204"/>
      <c r="FJP54" s="207"/>
      <c r="FJQ54" s="199"/>
      <c r="FJR54" s="200"/>
      <c r="FJS54" s="201"/>
      <c r="FJT54" s="202"/>
      <c r="FJU54" s="203"/>
      <c r="FJV54" s="203"/>
      <c r="FJW54" s="204"/>
      <c r="FJX54" s="207"/>
      <c r="FJY54" s="199"/>
      <c r="FJZ54" s="200"/>
      <c r="FKA54" s="201"/>
      <c r="FKB54" s="202"/>
      <c r="FKC54" s="203"/>
      <c r="FKD54" s="203"/>
      <c r="FKE54" s="204"/>
      <c r="FKF54" s="207"/>
      <c r="FKG54" s="199"/>
      <c r="FKH54" s="200"/>
      <c r="FKI54" s="201"/>
      <c r="FKJ54" s="202"/>
      <c r="FKK54" s="203"/>
      <c r="FKL54" s="203"/>
      <c r="FKM54" s="204"/>
      <c r="FKN54" s="207"/>
      <c r="FKO54" s="199"/>
      <c r="FKP54" s="200"/>
      <c r="FKQ54" s="201"/>
      <c r="FKR54" s="202"/>
      <c r="FKS54" s="203"/>
      <c r="FKT54" s="203"/>
      <c r="FKU54" s="204"/>
      <c r="FKV54" s="207"/>
      <c r="FKW54" s="199"/>
      <c r="FKX54" s="200"/>
      <c r="FKY54" s="201"/>
      <c r="FKZ54" s="202"/>
      <c r="FLA54" s="203"/>
      <c r="FLB54" s="203"/>
      <c r="FLC54" s="204"/>
      <c r="FLD54" s="207"/>
      <c r="FLE54" s="199"/>
      <c r="FLF54" s="200"/>
      <c r="FLG54" s="201"/>
      <c r="FLH54" s="202"/>
      <c r="FLI54" s="203"/>
      <c r="FLJ54" s="203"/>
      <c r="FLK54" s="204"/>
      <c r="FLL54" s="207"/>
      <c r="FLM54" s="199"/>
      <c r="FLN54" s="200"/>
      <c r="FLO54" s="201"/>
      <c r="FLP54" s="202"/>
      <c r="FLQ54" s="203"/>
      <c r="FLR54" s="203"/>
      <c r="FLS54" s="204"/>
      <c r="FLT54" s="207"/>
      <c r="FLU54" s="199"/>
      <c r="FLV54" s="200"/>
      <c r="FLW54" s="201"/>
      <c r="FLX54" s="202"/>
      <c r="FLY54" s="203"/>
      <c r="FLZ54" s="203"/>
      <c r="FMA54" s="204"/>
      <c r="FMB54" s="207"/>
      <c r="FMC54" s="199"/>
      <c r="FMD54" s="200"/>
      <c r="FME54" s="201"/>
      <c r="FMF54" s="202"/>
      <c r="FMG54" s="203"/>
      <c r="FMH54" s="203"/>
      <c r="FMI54" s="204"/>
      <c r="FMJ54" s="207"/>
      <c r="FMK54" s="199"/>
      <c r="FML54" s="200"/>
      <c r="FMM54" s="201"/>
      <c r="FMN54" s="202"/>
      <c r="FMO54" s="203"/>
      <c r="FMP54" s="203"/>
      <c r="FMQ54" s="204"/>
      <c r="FMR54" s="207"/>
      <c r="FMS54" s="199"/>
      <c r="FMT54" s="200"/>
      <c r="FMU54" s="201"/>
      <c r="FMV54" s="202"/>
      <c r="FMW54" s="203"/>
      <c r="FMX54" s="203"/>
      <c r="FMY54" s="204"/>
      <c r="FMZ54" s="207"/>
      <c r="FNA54" s="199"/>
      <c r="FNB54" s="200"/>
      <c r="FNC54" s="201"/>
      <c r="FND54" s="202"/>
      <c r="FNE54" s="203"/>
      <c r="FNF54" s="203"/>
      <c r="FNG54" s="204"/>
      <c r="FNH54" s="207"/>
      <c r="FNI54" s="199"/>
      <c r="FNJ54" s="200"/>
      <c r="FNK54" s="201"/>
      <c r="FNL54" s="202"/>
      <c r="FNM54" s="203"/>
      <c r="FNN54" s="203"/>
      <c r="FNO54" s="204"/>
      <c r="FNP54" s="207"/>
      <c r="FNQ54" s="199"/>
      <c r="FNR54" s="200"/>
      <c r="FNS54" s="201"/>
      <c r="FNT54" s="202"/>
      <c r="FNU54" s="203"/>
      <c r="FNV54" s="203"/>
      <c r="FNW54" s="204"/>
      <c r="FNX54" s="207"/>
      <c r="FNY54" s="199"/>
      <c r="FNZ54" s="200"/>
      <c r="FOA54" s="201"/>
      <c r="FOB54" s="202"/>
      <c r="FOC54" s="203"/>
      <c r="FOD54" s="203"/>
      <c r="FOE54" s="204"/>
      <c r="FOF54" s="207"/>
      <c r="FOG54" s="199"/>
      <c r="FOH54" s="200"/>
      <c r="FOI54" s="201"/>
      <c r="FOJ54" s="202"/>
      <c r="FOK54" s="203"/>
      <c r="FOL54" s="203"/>
      <c r="FOM54" s="204"/>
      <c r="FON54" s="207"/>
      <c r="FOO54" s="199"/>
      <c r="FOP54" s="200"/>
      <c r="FOQ54" s="201"/>
      <c r="FOR54" s="202"/>
      <c r="FOS54" s="203"/>
      <c r="FOT54" s="203"/>
      <c r="FOU54" s="204"/>
      <c r="FOV54" s="207"/>
      <c r="FOW54" s="199"/>
      <c r="FOX54" s="200"/>
      <c r="FOY54" s="201"/>
      <c r="FOZ54" s="202"/>
      <c r="FPA54" s="203"/>
      <c r="FPB54" s="203"/>
      <c r="FPC54" s="204"/>
      <c r="FPD54" s="207"/>
      <c r="FPE54" s="199"/>
      <c r="FPF54" s="200"/>
      <c r="FPG54" s="201"/>
      <c r="FPH54" s="202"/>
      <c r="FPI54" s="203"/>
      <c r="FPJ54" s="203"/>
      <c r="FPK54" s="204"/>
      <c r="FPL54" s="207"/>
      <c r="FPM54" s="199"/>
      <c r="FPN54" s="200"/>
      <c r="FPO54" s="201"/>
      <c r="FPP54" s="202"/>
      <c r="FPQ54" s="203"/>
      <c r="FPR54" s="203"/>
      <c r="FPS54" s="204"/>
      <c r="FPT54" s="207"/>
      <c r="FPU54" s="199"/>
      <c r="FPV54" s="200"/>
      <c r="FPW54" s="201"/>
      <c r="FPX54" s="202"/>
      <c r="FPY54" s="203"/>
      <c r="FPZ54" s="203"/>
      <c r="FQA54" s="204"/>
      <c r="FQB54" s="207"/>
      <c r="FQC54" s="199"/>
      <c r="FQD54" s="200"/>
      <c r="FQE54" s="201"/>
      <c r="FQF54" s="202"/>
      <c r="FQG54" s="203"/>
      <c r="FQH54" s="203"/>
      <c r="FQI54" s="204"/>
      <c r="FQJ54" s="207"/>
      <c r="FQK54" s="199"/>
      <c r="FQL54" s="200"/>
      <c r="FQM54" s="201"/>
      <c r="FQN54" s="202"/>
      <c r="FQO54" s="203"/>
      <c r="FQP54" s="203"/>
      <c r="FQQ54" s="204"/>
      <c r="FQR54" s="207"/>
      <c r="FQS54" s="199"/>
      <c r="FQT54" s="200"/>
      <c r="FQU54" s="201"/>
      <c r="FQV54" s="202"/>
      <c r="FQW54" s="203"/>
      <c r="FQX54" s="203"/>
      <c r="FQY54" s="204"/>
      <c r="FQZ54" s="207"/>
      <c r="FRA54" s="199"/>
      <c r="FRB54" s="200"/>
      <c r="FRC54" s="201"/>
      <c r="FRD54" s="202"/>
      <c r="FRE54" s="203"/>
      <c r="FRF54" s="203"/>
      <c r="FRG54" s="204"/>
      <c r="FRH54" s="207"/>
      <c r="FRI54" s="199"/>
      <c r="FRJ54" s="200"/>
      <c r="FRK54" s="201"/>
      <c r="FRL54" s="202"/>
      <c r="FRM54" s="203"/>
      <c r="FRN54" s="203"/>
      <c r="FRO54" s="204"/>
      <c r="FRP54" s="207"/>
      <c r="FRQ54" s="199"/>
      <c r="FRR54" s="200"/>
      <c r="FRS54" s="201"/>
      <c r="FRT54" s="202"/>
      <c r="FRU54" s="203"/>
      <c r="FRV54" s="203"/>
      <c r="FRW54" s="204"/>
      <c r="FRX54" s="207"/>
      <c r="FRY54" s="199"/>
      <c r="FRZ54" s="200"/>
      <c r="FSA54" s="201"/>
      <c r="FSB54" s="202"/>
      <c r="FSC54" s="203"/>
      <c r="FSD54" s="203"/>
      <c r="FSE54" s="204"/>
      <c r="FSF54" s="207"/>
      <c r="FSG54" s="199"/>
      <c r="FSH54" s="200"/>
      <c r="FSI54" s="201"/>
      <c r="FSJ54" s="202"/>
      <c r="FSK54" s="203"/>
      <c r="FSL54" s="203"/>
      <c r="FSM54" s="204"/>
      <c r="FSN54" s="207"/>
      <c r="FSO54" s="199"/>
      <c r="FSP54" s="200"/>
      <c r="FSQ54" s="201"/>
      <c r="FSR54" s="202"/>
      <c r="FSS54" s="203"/>
      <c r="FST54" s="203"/>
      <c r="FSU54" s="204"/>
      <c r="FSV54" s="207"/>
      <c r="FSW54" s="199"/>
      <c r="FSX54" s="200"/>
      <c r="FSY54" s="201"/>
      <c r="FSZ54" s="202"/>
      <c r="FTA54" s="203"/>
      <c r="FTB54" s="203"/>
      <c r="FTC54" s="204"/>
      <c r="FTD54" s="207"/>
      <c r="FTE54" s="199"/>
      <c r="FTF54" s="200"/>
      <c r="FTG54" s="201"/>
      <c r="FTH54" s="202"/>
      <c r="FTI54" s="203"/>
      <c r="FTJ54" s="203"/>
      <c r="FTK54" s="204"/>
      <c r="FTL54" s="207"/>
      <c r="FTM54" s="199"/>
      <c r="FTN54" s="200"/>
      <c r="FTO54" s="201"/>
      <c r="FTP54" s="202"/>
      <c r="FTQ54" s="203"/>
      <c r="FTR54" s="203"/>
      <c r="FTS54" s="204"/>
      <c r="FTT54" s="207"/>
      <c r="FTU54" s="199"/>
      <c r="FTV54" s="200"/>
      <c r="FTW54" s="201"/>
      <c r="FTX54" s="202"/>
      <c r="FTY54" s="203"/>
      <c r="FTZ54" s="203"/>
      <c r="FUA54" s="204"/>
      <c r="FUB54" s="207"/>
      <c r="FUC54" s="199"/>
      <c r="FUD54" s="200"/>
      <c r="FUE54" s="201"/>
      <c r="FUF54" s="202"/>
      <c r="FUG54" s="203"/>
      <c r="FUH54" s="203"/>
      <c r="FUI54" s="204"/>
      <c r="FUJ54" s="207"/>
      <c r="FUK54" s="199"/>
      <c r="FUL54" s="200"/>
      <c r="FUM54" s="201"/>
      <c r="FUN54" s="202"/>
      <c r="FUO54" s="203"/>
      <c r="FUP54" s="203"/>
      <c r="FUQ54" s="204"/>
      <c r="FUR54" s="207"/>
      <c r="FUS54" s="199"/>
      <c r="FUT54" s="200"/>
      <c r="FUU54" s="201"/>
      <c r="FUV54" s="202"/>
      <c r="FUW54" s="203"/>
      <c r="FUX54" s="203"/>
      <c r="FUY54" s="204"/>
      <c r="FUZ54" s="207"/>
      <c r="FVA54" s="199"/>
      <c r="FVB54" s="200"/>
      <c r="FVC54" s="201"/>
      <c r="FVD54" s="202"/>
      <c r="FVE54" s="203"/>
      <c r="FVF54" s="203"/>
      <c r="FVG54" s="204"/>
      <c r="FVH54" s="207"/>
      <c r="FVI54" s="199"/>
      <c r="FVJ54" s="200"/>
      <c r="FVK54" s="201"/>
      <c r="FVL54" s="202"/>
      <c r="FVM54" s="203"/>
      <c r="FVN54" s="203"/>
      <c r="FVO54" s="204"/>
      <c r="FVP54" s="207"/>
      <c r="FVQ54" s="199"/>
      <c r="FVR54" s="200"/>
      <c r="FVS54" s="201"/>
      <c r="FVT54" s="202"/>
      <c r="FVU54" s="203"/>
      <c r="FVV54" s="203"/>
      <c r="FVW54" s="204"/>
      <c r="FVX54" s="207"/>
      <c r="FVY54" s="199"/>
      <c r="FVZ54" s="200"/>
      <c r="FWA54" s="201"/>
      <c r="FWB54" s="202"/>
      <c r="FWC54" s="203"/>
      <c r="FWD54" s="203"/>
      <c r="FWE54" s="204"/>
      <c r="FWF54" s="207"/>
      <c r="FWG54" s="199"/>
      <c r="FWH54" s="200"/>
      <c r="FWI54" s="201"/>
      <c r="FWJ54" s="202"/>
      <c r="FWK54" s="203"/>
      <c r="FWL54" s="203"/>
      <c r="FWM54" s="204"/>
      <c r="FWN54" s="207"/>
      <c r="FWO54" s="199"/>
      <c r="FWP54" s="200"/>
      <c r="FWQ54" s="201"/>
      <c r="FWR54" s="202"/>
      <c r="FWS54" s="203"/>
      <c r="FWT54" s="203"/>
      <c r="FWU54" s="204"/>
      <c r="FWV54" s="207"/>
      <c r="FWW54" s="199"/>
      <c r="FWX54" s="200"/>
      <c r="FWY54" s="201"/>
      <c r="FWZ54" s="202"/>
      <c r="FXA54" s="203"/>
      <c r="FXB54" s="203"/>
      <c r="FXC54" s="204"/>
      <c r="FXD54" s="207"/>
      <c r="FXE54" s="199"/>
      <c r="FXF54" s="200"/>
      <c r="FXG54" s="201"/>
      <c r="FXH54" s="202"/>
      <c r="FXI54" s="203"/>
      <c r="FXJ54" s="203"/>
      <c r="FXK54" s="204"/>
      <c r="FXL54" s="207"/>
      <c r="FXM54" s="199"/>
      <c r="FXN54" s="200"/>
      <c r="FXO54" s="201"/>
      <c r="FXP54" s="202"/>
      <c r="FXQ54" s="203"/>
      <c r="FXR54" s="203"/>
      <c r="FXS54" s="204"/>
      <c r="FXT54" s="207"/>
      <c r="FXU54" s="199"/>
      <c r="FXV54" s="200"/>
      <c r="FXW54" s="201"/>
      <c r="FXX54" s="202"/>
      <c r="FXY54" s="203"/>
      <c r="FXZ54" s="203"/>
      <c r="FYA54" s="204"/>
      <c r="FYB54" s="207"/>
      <c r="FYC54" s="199"/>
      <c r="FYD54" s="200"/>
      <c r="FYE54" s="201"/>
      <c r="FYF54" s="202"/>
      <c r="FYG54" s="203"/>
      <c r="FYH54" s="203"/>
      <c r="FYI54" s="204"/>
      <c r="FYJ54" s="207"/>
      <c r="FYK54" s="199"/>
      <c r="FYL54" s="200"/>
      <c r="FYM54" s="201"/>
      <c r="FYN54" s="202"/>
      <c r="FYO54" s="203"/>
      <c r="FYP54" s="203"/>
      <c r="FYQ54" s="204"/>
      <c r="FYR54" s="207"/>
      <c r="FYS54" s="199"/>
      <c r="FYT54" s="200"/>
      <c r="FYU54" s="201"/>
      <c r="FYV54" s="202"/>
      <c r="FYW54" s="203"/>
      <c r="FYX54" s="203"/>
      <c r="FYY54" s="204"/>
      <c r="FYZ54" s="207"/>
      <c r="FZA54" s="199"/>
      <c r="FZB54" s="200"/>
      <c r="FZC54" s="201"/>
      <c r="FZD54" s="202"/>
      <c r="FZE54" s="203"/>
      <c r="FZF54" s="203"/>
      <c r="FZG54" s="204"/>
      <c r="FZH54" s="207"/>
      <c r="FZI54" s="199"/>
      <c r="FZJ54" s="200"/>
      <c r="FZK54" s="201"/>
      <c r="FZL54" s="202"/>
      <c r="FZM54" s="203"/>
      <c r="FZN54" s="203"/>
      <c r="FZO54" s="204"/>
      <c r="FZP54" s="207"/>
      <c r="FZQ54" s="199"/>
      <c r="FZR54" s="200"/>
      <c r="FZS54" s="201"/>
      <c r="FZT54" s="202"/>
      <c r="FZU54" s="203"/>
      <c r="FZV54" s="203"/>
      <c r="FZW54" s="204"/>
      <c r="FZX54" s="207"/>
      <c r="FZY54" s="199"/>
      <c r="FZZ54" s="200"/>
      <c r="GAA54" s="201"/>
      <c r="GAB54" s="202"/>
      <c r="GAC54" s="203"/>
      <c r="GAD54" s="203"/>
      <c r="GAE54" s="204"/>
      <c r="GAF54" s="207"/>
      <c r="GAG54" s="199"/>
      <c r="GAH54" s="200"/>
      <c r="GAI54" s="201"/>
      <c r="GAJ54" s="202"/>
      <c r="GAK54" s="203"/>
      <c r="GAL54" s="203"/>
      <c r="GAM54" s="204"/>
      <c r="GAN54" s="207"/>
      <c r="GAO54" s="199"/>
      <c r="GAP54" s="200"/>
      <c r="GAQ54" s="201"/>
      <c r="GAR54" s="202"/>
      <c r="GAS54" s="203"/>
      <c r="GAT54" s="203"/>
      <c r="GAU54" s="204"/>
      <c r="GAV54" s="207"/>
      <c r="GAW54" s="199"/>
      <c r="GAX54" s="200"/>
      <c r="GAY54" s="201"/>
      <c r="GAZ54" s="202"/>
      <c r="GBA54" s="203"/>
      <c r="GBB54" s="203"/>
      <c r="GBC54" s="204"/>
      <c r="GBD54" s="207"/>
      <c r="GBE54" s="199"/>
      <c r="GBF54" s="200"/>
      <c r="GBG54" s="201"/>
      <c r="GBH54" s="202"/>
      <c r="GBI54" s="203"/>
      <c r="GBJ54" s="203"/>
      <c r="GBK54" s="204"/>
      <c r="GBL54" s="207"/>
      <c r="GBM54" s="199"/>
      <c r="GBN54" s="200"/>
      <c r="GBO54" s="201"/>
      <c r="GBP54" s="202"/>
      <c r="GBQ54" s="203"/>
      <c r="GBR54" s="203"/>
      <c r="GBS54" s="204"/>
      <c r="GBT54" s="207"/>
      <c r="GBU54" s="199"/>
      <c r="GBV54" s="200"/>
      <c r="GBW54" s="201"/>
      <c r="GBX54" s="202"/>
      <c r="GBY54" s="203"/>
      <c r="GBZ54" s="203"/>
      <c r="GCA54" s="204"/>
      <c r="GCB54" s="207"/>
      <c r="GCC54" s="199"/>
      <c r="GCD54" s="200"/>
      <c r="GCE54" s="201"/>
      <c r="GCF54" s="202"/>
      <c r="GCG54" s="203"/>
      <c r="GCH54" s="203"/>
      <c r="GCI54" s="204"/>
      <c r="GCJ54" s="207"/>
      <c r="GCK54" s="199"/>
      <c r="GCL54" s="200"/>
      <c r="GCM54" s="201"/>
      <c r="GCN54" s="202"/>
      <c r="GCO54" s="203"/>
      <c r="GCP54" s="203"/>
      <c r="GCQ54" s="204"/>
      <c r="GCR54" s="207"/>
      <c r="GCS54" s="199"/>
      <c r="GCT54" s="200"/>
      <c r="GCU54" s="201"/>
      <c r="GCV54" s="202"/>
      <c r="GCW54" s="203"/>
      <c r="GCX54" s="203"/>
      <c r="GCY54" s="204"/>
      <c r="GCZ54" s="207"/>
      <c r="GDA54" s="199"/>
      <c r="GDB54" s="200"/>
      <c r="GDC54" s="201"/>
      <c r="GDD54" s="202"/>
      <c r="GDE54" s="203"/>
      <c r="GDF54" s="203"/>
      <c r="GDG54" s="204"/>
      <c r="GDH54" s="207"/>
      <c r="GDI54" s="199"/>
      <c r="GDJ54" s="200"/>
      <c r="GDK54" s="201"/>
      <c r="GDL54" s="202"/>
      <c r="GDM54" s="203"/>
      <c r="GDN54" s="203"/>
      <c r="GDO54" s="204"/>
      <c r="GDP54" s="207"/>
      <c r="GDQ54" s="199"/>
      <c r="GDR54" s="200"/>
      <c r="GDS54" s="201"/>
      <c r="GDT54" s="202"/>
      <c r="GDU54" s="203"/>
      <c r="GDV54" s="203"/>
      <c r="GDW54" s="204"/>
      <c r="GDX54" s="207"/>
      <c r="GDY54" s="199"/>
      <c r="GDZ54" s="200"/>
      <c r="GEA54" s="201"/>
      <c r="GEB54" s="202"/>
      <c r="GEC54" s="203"/>
      <c r="GED54" s="203"/>
      <c r="GEE54" s="204"/>
      <c r="GEF54" s="207"/>
      <c r="GEG54" s="199"/>
      <c r="GEH54" s="200"/>
      <c r="GEI54" s="201"/>
      <c r="GEJ54" s="202"/>
      <c r="GEK54" s="203"/>
      <c r="GEL54" s="203"/>
      <c r="GEM54" s="204"/>
      <c r="GEN54" s="207"/>
      <c r="GEO54" s="199"/>
      <c r="GEP54" s="200"/>
      <c r="GEQ54" s="201"/>
      <c r="GER54" s="202"/>
      <c r="GES54" s="203"/>
      <c r="GET54" s="203"/>
      <c r="GEU54" s="204"/>
      <c r="GEV54" s="207"/>
      <c r="GEW54" s="199"/>
      <c r="GEX54" s="200"/>
      <c r="GEY54" s="201"/>
      <c r="GEZ54" s="202"/>
      <c r="GFA54" s="203"/>
      <c r="GFB54" s="203"/>
      <c r="GFC54" s="204"/>
      <c r="GFD54" s="207"/>
      <c r="GFE54" s="199"/>
      <c r="GFF54" s="200"/>
      <c r="GFG54" s="201"/>
      <c r="GFH54" s="202"/>
      <c r="GFI54" s="203"/>
      <c r="GFJ54" s="203"/>
      <c r="GFK54" s="204"/>
      <c r="GFL54" s="207"/>
      <c r="GFM54" s="199"/>
      <c r="GFN54" s="200"/>
      <c r="GFO54" s="201"/>
      <c r="GFP54" s="202"/>
      <c r="GFQ54" s="203"/>
      <c r="GFR54" s="203"/>
      <c r="GFS54" s="204"/>
      <c r="GFT54" s="207"/>
      <c r="GFU54" s="199"/>
      <c r="GFV54" s="200"/>
      <c r="GFW54" s="201"/>
      <c r="GFX54" s="202"/>
      <c r="GFY54" s="203"/>
      <c r="GFZ54" s="203"/>
      <c r="GGA54" s="204"/>
      <c r="GGB54" s="207"/>
      <c r="GGC54" s="199"/>
      <c r="GGD54" s="200"/>
      <c r="GGE54" s="201"/>
      <c r="GGF54" s="202"/>
      <c r="GGG54" s="203"/>
      <c r="GGH54" s="203"/>
      <c r="GGI54" s="204"/>
      <c r="GGJ54" s="207"/>
      <c r="GGK54" s="199"/>
      <c r="GGL54" s="200"/>
      <c r="GGM54" s="201"/>
      <c r="GGN54" s="202"/>
      <c r="GGO54" s="203"/>
      <c r="GGP54" s="203"/>
      <c r="GGQ54" s="204"/>
      <c r="GGR54" s="207"/>
      <c r="GGS54" s="199"/>
      <c r="GGT54" s="200"/>
      <c r="GGU54" s="201"/>
      <c r="GGV54" s="202"/>
      <c r="GGW54" s="203"/>
      <c r="GGX54" s="203"/>
      <c r="GGY54" s="204"/>
      <c r="GGZ54" s="207"/>
      <c r="GHA54" s="199"/>
      <c r="GHB54" s="200"/>
      <c r="GHC54" s="201"/>
      <c r="GHD54" s="202"/>
      <c r="GHE54" s="203"/>
      <c r="GHF54" s="203"/>
      <c r="GHG54" s="204"/>
      <c r="GHH54" s="207"/>
      <c r="GHI54" s="199"/>
      <c r="GHJ54" s="200"/>
      <c r="GHK54" s="201"/>
      <c r="GHL54" s="202"/>
      <c r="GHM54" s="203"/>
      <c r="GHN54" s="203"/>
      <c r="GHO54" s="204"/>
      <c r="GHP54" s="207"/>
      <c r="GHQ54" s="199"/>
      <c r="GHR54" s="200"/>
      <c r="GHS54" s="201"/>
      <c r="GHT54" s="202"/>
      <c r="GHU54" s="203"/>
      <c r="GHV54" s="203"/>
      <c r="GHW54" s="204"/>
      <c r="GHX54" s="207"/>
      <c r="GHY54" s="199"/>
      <c r="GHZ54" s="200"/>
      <c r="GIA54" s="201"/>
      <c r="GIB54" s="202"/>
      <c r="GIC54" s="203"/>
      <c r="GID54" s="203"/>
      <c r="GIE54" s="204"/>
      <c r="GIF54" s="207"/>
      <c r="GIG54" s="199"/>
      <c r="GIH54" s="200"/>
      <c r="GII54" s="201"/>
      <c r="GIJ54" s="202"/>
      <c r="GIK54" s="203"/>
      <c r="GIL54" s="203"/>
      <c r="GIM54" s="204"/>
      <c r="GIN54" s="207"/>
      <c r="GIO54" s="199"/>
      <c r="GIP54" s="200"/>
      <c r="GIQ54" s="201"/>
      <c r="GIR54" s="202"/>
      <c r="GIS54" s="203"/>
      <c r="GIT54" s="203"/>
      <c r="GIU54" s="204"/>
      <c r="GIV54" s="207"/>
      <c r="GIW54" s="199"/>
      <c r="GIX54" s="200"/>
      <c r="GIY54" s="201"/>
      <c r="GIZ54" s="202"/>
      <c r="GJA54" s="203"/>
      <c r="GJB54" s="203"/>
      <c r="GJC54" s="204"/>
      <c r="GJD54" s="207"/>
      <c r="GJE54" s="199"/>
      <c r="GJF54" s="200"/>
      <c r="GJG54" s="201"/>
      <c r="GJH54" s="202"/>
      <c r="GJI54" s="203"/>
      <c r="GJJ54" s="203"/>
      <c r="GJK54" s="204"/>
      <c r="GJL54" s="207"/>
      <c r="GJM54" s="199"/>
      <c r="GJN54" s="200"/>
      <c r="GJO54" s="201"/>
      <c r="GJP54" s="202"/>
      <c r="GJQ54" s="203"/>
      <c r="GJR54" s="203"/>
      <c r="GJS54" s="204"/>
      <c r="GJT54" s="207"/>
      <c r="GJU54" s="199"/>
      <c r="GJV54" s="200"/>
      <c r="GJW54" s="201"/>
      <c r="GJX54" s="202"/>
      <c r="GJY54" s="203"/>
      <c r="GJZ54" s="203"/>
      <c r="GKA54" s="204"/>
      <c r="GKB54" s="207"/>
      <c r="GKC54" s="199"/>
      <c r="GKD54" s="200"/>
      <c r="GKE54" s="201"/>
      <c r="GKF54" s="202"/>
      <c r="GKG54" s="203"/>
      <c r="GKH54" s="203"/>
      <c r="GKI54" s="204"/>
      <c r="GKJ54" s="207"/>
      <c r="GKK54" s="199"/>
      <c r="GKL54" s="200"/>
      <c r="GKM54" s="201"/>
      <c r="GKN54" s="202"/>
      <c r="GKO54" s="203"/>
      <c r="GKP54" s="203"/>
      <c r="GKQ54" s="204"/>
      <c r="GKR54" s="207"/>
      <c r="GKS54" s="199"/>
      <c r="GKT54" s="200"/>
      <c r="GKU54" s="201"/>
      <c r="GKV54" s="202"/>
      <c r="GKW54" s="203"/>
      <c r="GKX54" s="203"/>
      <c r="GKY54" s="204"/>
      <c r="GKZ54" s="207"/>
      <c r="GLA54" s="199"/>
      <c r="GLB54" s="200"/>
      <c r="GLC54" s="201"/>
      <c r="GLD54" s="202"/>
      <c r="GLE54" s="203"/>
      <c r="GLF54" s="203"/>
      <c r="GLG54" s="204"/>
      <c r="GLH54" s="207"/>
      <c r="GLI54" s="199"/>
      <c r="GLJ54" s="200"/>
      <c r="GLK54" s="201"/>
      <c r="GLL54" s="202"/>
      <c r="GLM54" s="203"/>
      <c r="GLN54" s="203"/>
      <c r="GLO54" s="204"/>
      <c r="GLP54" s="207"/>
      <c r="GLQ54" s="199"/>
      <c r="GLR54" s="200"/>
      <c r="GLS54" s="201"/>
      <c r="GLT54" s="202"/>
      <c r="GLU54" s="203"/>
      <c r="GLV54" s="203"/>
      <c r="GLW54" s="204"/>
      <c r="GLX54" s="207"/>
      <c r="GLY54" s="199"/>
      <c r="GLZ54" s="200"/>
      <c r="GMA54" s="201"/>
      <c r="GMB54" s="202"/>
      <c r="GMC54" s="203"/>
      <c r="GMD54" s="203"/>
      <c r="GME54" s="204"/>
      <c r="GMF54" s="207"/>
      <c r="GMG54" s="199"/>
      <c r="GMH54" s="200"/>
      <c r="GMI54" s="201"/>
      <c r="GMJ54" s="202"/>
      <c r="GMK54" s="203"/>
      <c r="GML54" s="203"/>
      <c r="GMM54" s="204"/>
      <c r="GMN54" s="207"/>
      <c r="GMO54" s="199"/>
      <c r="GMP54" s="200"/>
      <c r="GMQ54" s="201"/>
      <c r="GMR54" s="202"/>
      <c r="GMS54" s="203"/>
      <c r="GMT54" s="203"/>
      <c r="GMU54" s="204"/>
      <c r="GMV54" s="207"/>
      <c r="GMW54" s="199"/>
      <c r="GMX54" s="200"/>
      <c r="GMY54" s="201"/>
      <c r="GMZ54" s="202"/>
      <c r="GNA54" s="203"/>
      <c r="GNB54" s="203"/>
      <c r="GNC54" s="204"/>
      <c r="GND54" s="207"/>
      <c r="GNE54" s="199"/>
      <c r="GNF54" s="200"/>
      <c r="GNG54" s="201"/>
      <c r="GNH54" s="202"/>
      <c r="GNI54" s="203"/>
      <c r="GNJ54" s="203"/>
      <c r="GNK54" s="204"/>
      <c r="GNL54" s="207"/>
      <c r="GNM54" s="199"/>
      <c r="GNN54" s="200"/>
      <c r="GNO54" s="201"/>
      <c r="GNP54" s="202"/>
      <c r="GNQ54" s="203"/>
      <c r="GNR54" s="203"/>
      <c r="GNS54" s="204"/>
      <c r="GNT54" s="207"/>
      <c r="GNU54" s="199"/>
      <c r="GNV54" s="200"/>
      <c r="GNW54" s="201"/>
      <c r="GNX54" s="202"/>
      <c r="GNY54" s="203"/>
      <c r="GNZ54" s="203"/>
      <c r="GOA54" s="204"/>
      <c r="GOB54" s="207"/>
      <c r="GOC54" s="199"/>
      <c r="GOD54" s="200"/>
      <c r="GOE54" s="201"/>
      <c r="GOF54" s="202"/>
      <c r="GOG54" s="203"/>
      <c r="GOH54" s="203"/>
      <c r="GOI54" s="204"/>
      <c r="GOJ54" s="207"/>
      <c r="GOK54" s="199"/>
      <c r="GOL54" s="200"/>
      <c r="GOM54" s="201"/>
      <c r="GON54" s="202"/>
      <c r="GOO54" s="203"/>
      <c r="GOP54" s="203"/>
      <c r="GOQ54" s="204"/>
      <c r="GOR54" s="207"/>
      <c r="GOS54" s="199"/>
      <c r="GOT54" s="200"/>
      <c r="GOU54" s="201"/>
      <c r="GOV54" s="202"/>
      <c r="GOW54" s="203"/>
      <c r="GOX54" s="203"/>
      <c r="GOY54" s="204"/>
      <c r="GOZ54" s="207"/>
      <c r="GPA54" s="199"/>
      <c r="GPB54" s="200"/>
      <c r="GPC54" s="201"/>
      <c r="GPD54" s="202"/>
      <c r="GPE54" s="203"/>
      <c r="GPF54" s="203"/>
      <c r="GPG54" s="204"/>
      <c r="GPH54" s="207"/>
      <c r="GPI54" s="199"/>
      <c r="GPJ54" s="200"/>
      <c r="GPK54" s="201"/>
      <c r="GPL54" s="202"/>
      <c r="GPM54" s="203"/>
      <c r="GPN54" s="203"/>
      <c r="GPO54" s="204"/>
      <c r="GPP54" s="207"/>
      <c r="GPQ54" s="199"/>
      <c r="GPR54" s="200"/>
      <c r="GPS54" s="201"/>
      <c r="GPT54" s="202"/>
      <c r="GPU54" s="203"/>
      <c r="GPV54" s="203"/>
      <c r="GPW54" s="204"/>
      <c r="GPX54" s="207"/>
      <c r="GPY54" s="199"/>
      <c r="GPZ54" s="200"/>
      <c r="GQA54" s="201"/>
      <c r="GQB54" s="202"/>
      <c r="GQC54" s="203"/>
      <c r="GQD54" s="203"/>
      <c r="GQE54" s="204"/>
      <c r="GQF54" s="207"/>
      <c r="GQG54" s="199"/>
      <c r="GQH54" s="200"/>
      <c r="GQI54" s="201"/>
      <c r="GQJ54" s="202"/>
      <c r="GQK54" s="203"/>
      <c r="GQL54" s="203"/>
      <c r="GQM54" s="204"/>
      <c r="GQN54" s="207"/>
      <c r="GQO54" s="199"/>
      <c r="GQP54" s="200"/>
      <c r="GQQ54" s="201"/>
      <c r="GQR54" s="202"/>
      <c r="GQS54" s="203"/>
      <c r="GQT54" s="203"/>
      <c r="GQU54" s="204"/>
      <c r="GQV54" s="207"/>
      <c r="GQW54" s="199"/>
      <c r="GQX54" s="200"/>
      <c r="GQY54" s="201"/>
      <c r="GQZ54" s="202"/>
      <c r="GRA54" s="203"/>
      <c r="GRB54" s="203"/>
      <c r="GRC54" s="204"/>
      <c r="GRD54" s="207"/>
      <c r="GRE54" s="199"/>
      <c r="GRF54" s="200"/>
      <c r="GRG54" s="201"/>
      <c r="GRH54" s="202"/>
      <c r="GRI54" s="203"/>
      <c r="GRJ54" s="203"/>
      <c r="GRK54" s="204"/>
      <c r="GRL54" s="207"/>
      <c r="GRM54" s="199"/>
      <c r="GRN54" s="200"/>
      <c r="GRO54" s="201"/>
      <c r="GRP54" s="202"/>
      <c r="GRQ54" s="203"/>
      <c r="GRR54" s="203"/>
      <c r="GRS54" s="204"/>
      <c r="GRT54" s="207"/>
      <c r="GRU54" s="199"/>
      <c r="GRV54" s="200"/>
      <c r="GRW54" s="201"/>
      <c r="GRX54" s="202"/>
      <c r="GRY54" s="203"/>
      <c r="GRZ54" s="203"/>
      <c r="GSA54" s="204"/>
      <c r="GSB54" s="207"/>
      <c r="GSC54" s="199"/>
      <c r="GSD54" s="200"/>
      <c r="GSE54" s="201"/>
      <c r="GSF54" s="202"/>
      <c r="GSG54" s="203"/>
      <c r="GSH54" s="203"/>
      <c r="GSI54" s="204"/>
      <c r="GSJ54" s="207"/>
      <c r="GSK54" s="199"/>
      <c r="GSL54" s="200"/>
      <c r="GSM54" s="201"/>
      <c r="GSN54" s="202"/>
      <c r="GSO54" s="203"/>
      <c r="GSP54" s="203"/>
      <c r="GSQ54" s="204"/>
      <c r="GSR54" s="207"/>
      <c r="GSS54" s="199"/>
      <c r="GST54" s="200"/>
      <c r="GSU54" s="201"/>
      <c r="GSV54" s="202"/>
      <c r="GSW54" s="203"/>
      <c r="GSX54" s="203"/>
      <c r="GSY54" s="204"/>
      <c r="GSZ54" s="207"/>
      <c r="GTA54" s="199"/>
      <c r="GTB54" s="200"/>
      <c r="GTC54" s="201"/>
      <c r="GTD54" s="202"/>
      <c r="GTE54" s="203"/>
      <c r="GTF54" s="203"/>
      <c r="GTG54" s="204"/>
      <c r="GTH54" s="207"/>
      <c r="GTI54" s="199"/>
      <c r="GTJ54" s="200"/>
      <c r="GTK54" s="201"/>
      <c r="GTL54" s="202"/>
      <c r="GTM54" s="203"/>
      <c r="GTN54" s="203"/>
      <c r="GTO54" s="204"/>
      <c r="GTP54" s="207"/>
      <c r="GTQ54" s="199"/>
      <c r="GTR54" s="200"/>
      <c r="GTS54" s="201"/>
      <c r="GTT54" s="202"/>
      <c r="GTU54" s="203"/>
      <c r="GTV54" s="203"/>
      <c r="GTW54" s="204"/>
      <c r="GTX54" s="207"/>
      <c r="GTY54" s="199"/>
      <c r="GTZ54" s="200"/>
      <c r="GUA54" s="201"/>
      <c r="GUB54" s="202"/>
      <c r="GUC54" s="203"/>
      <c r="GUD54" s="203"/>
      <c r="GUE54" s="204"/>
      <c r="GUF54" s="207"/>
      <c r="GUG54" s="199"/>
      <c r="GUH54" s="200"/>
      <c r="GUI54" s="201"/>
      <c r="GUJ54" s="202"/>
      <c r="GUK54" s="203"/>
      <c r="GUL54" s="203"/>
      <c r="GUM54" s="204"/>
      <c r="GUN54" s="207"/>
      <c r="GUO54" s="199"/>
      <c r="GUP54" s="200"/>
      <c r="GUQ54" s="201"/>
      <c r="GUR54" s="202"/>
      <c r="GUS54" s="203"/>
      <c r="GUT54" s="203"/>
      <c r="GUU54" s="204"/>
      <c r="GUV54" s="207"/>
      <c r="GUW54" s="199"/>
      <c r="GUX54" s="200"/>
      <c r="GUY54" s="201"/>
      <c r="GUZ54" s="202"/>
      <c r="GVA54" s="203"/>
      <c r="GVB54" s="203"/>
      <c r="GVC54" s="204"/>
      <c r="GVD54" s="207"/>
      <c r="GVE54" s="199"/>
      <c r="GVF54" s="200"/>
      <c r="GVG54" s="201"/>
      <c r="GVH54" s="202"/>
      <c r="GVI54" s="203"/>
      <c r="GVJ54" s="203"/>
      <c r="GVK54" s="204"/>
      <c r="GVL54" s="207"/>
      <c r="GVM54" s="199"/>
      <c r="GVN54" s="200"/>
      <c r="GVO54" s="201"/>
      <c r="GVP54" s="202"/>
      <c r="GVQ54" s="203"/>
      <c r="GVR54" s="203"/>
      <c r="GVS54" s="204"/>
      <c r="GVT54" s="207"/>
      <c r="GVU54" s="199"/>
      <c r="GVV54" s="200"/>
      <c r="GVW54" s="201"/>
      <c r="GVX54" s="202"/>
      <c r="GVY54" s="203"/>
      <c r="GVZ54" s="203"/>
      <c r="GWA54" s="204"/>
      <c r="GWB54" s="207"/>
      <c r="GWC54" s="199"/>
      <c r="GWD54" s="200"/>
      <c r="GWE54" s="201"/>
      <c r="GWF54" s="202"/>
      <c r="GWG54" s="203"/>
      <c r="GWH54" s="203"/>
      <c r="GWI54" s="204"/>
      <c r="GWJ54" s="207"/>
      <c r="GWK54" s="199"/>
      <c r="GWL54" s="200"/>
      <c r="GWM54" s="201"/>
      <c r="GWN54" s="202"/>
      <c r="GWO54" s="203"/>
      <c r="GWP54" s="203"/>
      <c r="GWQ54" s="204"/>
      <c r="GWR54" s="207"/>
      <c r="GWS54" s="199"/>
      <c r="GWT54" s="200"/>
      <c r="GWU54" s="201"/>
      <c r="GWV54" s="202"/>
      <c r="GWW54" s="203"/>
      <c r="GWX54" s="203"/>
      <c r="GWY54" s="204"/>
      <c r="GWZ54" s="207"/>
      <c r="GXA54" s="199"/>
      <c r="GXB54" s="200"/>
      <c r="GXC54" s="201"/>
      <c r="GXD54" s="202"/>
      <c r="GXE54" s="203"/>
      <c r="GXF54" s="203"/>
      <c r="GXG54" s="204"/>
      <c r="GXH54" s="207"/>
      <c r="GXI54" s="199"/>
      <c r="GXJ54" s="200"/>
      <c r="GXK54" s="201"/>
      <c r="GXL54" s="202"/>
      <c r="GXM54" s="203"/>
      <c r="GXN54" s="203"/>
      <c r="GXO54" s="204"/>
      <c r="GXP54" s="207"/>
      <c r="GXQ54" s="199"/>
      <c r="GXR54" s="200"/>
      <c r="GXS54" s="201"/>
      <c r="GXT54" s="202"/>
      <c r="GXU54" s="203"/>
      <c r="GXV54" s="203"/>
      <c r="GXW54" s="204"/>
      <c r="GXX54" s="207"/>
      <c r="GXY54" s="199"/>
      <c r="GXZ54" s="200"/>
      <c r="GYA54" s="201"/>
      <c r="GYB54" s="202"/>
      <c r="GYC54" s="203"/>
      <c r="GYD54" s="203"/>
      <c r="GYE54" s="204"/>
      <c r="GYF54" s="207"/>
      <c r="GYG54" s="199"/>
      <c r="GYH54" s="200"/>
      <c r="GYI54" s="201"/>
      <c r="GYJ54" s="202"/>
      <c r="GYK54" s="203"/>
      <c r="GYL54" s="203"/>
      <c r="GYM54" s="204"/>
      <c r="GYN54" s="207"/>
      <c r="GYO54" s="199"/>
      <c r="GYP54" s="200"/>
      <c r="GYQ54" s="201"/>
      <c r="GYR54" s="202"/>
      <c r="GYS54" s="203"/>
      <c r="GYT54" s="203"/>
      <c r="GYU54" s="204"/>
      <c r="GYV54" s="207"/>
      <c r="GYW54" s="199"/>
      <c r="GYX54" s="200"/>
      <c r="GYY54" s="201"/>
      <c r="GYZ54" s="202"/>
      <c r="GZA54" s="203"/>
      <c r="GZB54" s="203"/>
      <c r="GZC54" s="204"/>
      <c r="GZD54" s="207"/>
      <c r="GZE54" s="199"/>
      <c r="GZF54" s="200"/>
      <c r="GZG54" s="201"/>
      <c r="GZH54" s="202"/>
      <c r="GZI54" s="203"/>
      <c r="GZJ54" s="203"/>
      <c r="GZK54" s="204"/>
      <c r="GZL54" s="207"/>
      <c r="GZM54" s="199"/>
      <c r="GZN54" s="200"/>
      <c r="GZO54" s="201"/>
      <c r="GZP54" s="202"/>
      <c r="GZQ54" s="203"/>
      <c r="GZR54" s="203"/>
      <c r="GZS54" s="204"/>
      <c r="GZT54" s="207"/>
      <c r="GZU54" s="199"/>
      <c r="GZV54" s="200"/>
      <c r="GZW54" s="201"/>
      <c r="GZX54" s="202"/>
      <c r="GZY54" s="203"/>
      <c r="GZZ54" s="203"/>
      <c r="HAA54" s="204"/>
      <c r="HAB54" s="207"/>
      <c r="HAC54" s="199"/>
      <c r="HAD54" s="200"/>
      <c r="HAE54" s="201"/>
      <c r="HAF54" s="202"/>
      <c r="HAG54" s="203"/>
      <c r="HAH54" s="203"/>
      <c r="HAI54" s="204"/>
      <c r="HAJ54" s="207"/>
      <c r="HAK54" s="199"/>
      <c r="HAL54" s="200"/>
      <c r="HAM54" s="201"/>
      <c r="HAN54" s="202"/>
      <c r="HAO54" s="203"/>
      <c r="HAP54" s="203"/>
      <c r="HAQ54" s="204"/>
      <c r="HAR54" s="207"/>
      <c r="HAS54" s="199"/>
      <c r="HAT54" s="200"/>
      <c r="HAU54" s="201"/>
      <c r="HAV54" s="202"/>
      <c r="HAW54" s="203"/>
      <c r="HAX54" s="203"/>
      <c r="HAY54" s="204"/>
      <c r="HAZ54" s="207"/>
      <c r="HBA54" s="199"/>
      <c r="HBB54" s="200"/>
      <c r="HBC54" s="201"/>
      <c r="HBD54" s="202"/>
      <c r="HBE54" s="203"/>
      <c r="HBF54" s="203"/>
      <c r="HBG54" s="204"/>
      <c r="HBH54" s="207"/>
      <c r="HBI54" s="199"/>
      <c r="HBJ54" s="200"/>
      <c r="HBK54" s="201"/>
      <c r="HBL54" s="202"/>
      <c r="HBM54" s="203"/>
      <c r="HBN54" s="203"/>
      <c r="HBO54" s="204"/>
      <c r="HBP54" s="207"/>
      <c r="HBQ54" s="199"/>
      <c r="HBR54" s="200"/>
      <c r="HBS54" s="201"/>
      <c r="HBT54" s="202"/>
      <c r="HBU54" s="203"/>
      <c r="HBV54" s="203"/>
      <c r="HBW54" s="204"/>
      <c r="HBX54" s="207"/>
      <c r="HBY54" s="199"/>
      <c r="HBZ54" s="200"/>
      <c r="HCA54" s="201"/>
      <c r="HCB54" s="202"/>
      <c r="HCC54" s="203"/>
      <c r="HCD54" s="203"/>
      <c r="HCE54" s="204"/>
      <c r="HCF54" s="207"/>
      <c r="HCG54" s="199"/>
      <c r="HCH54" s="200"/>
      <c r="HCI54" s="201"/>
      <c r="HCJ54" s="202"/>
      <c r="HCK54" s="203"/>
      <c r="HCL54" s="203"/>
      <c r="HCM54" s="204"/>
      <c r="HCN54" s="207"/>
      <c r="HCO54" s="199"/>
      <c r="HCP54" s="200"/>
      <c r="HCQ54" s="201"/>
      <c r="HCR54" s="202"/>
      <c r="HCS54" s="203"/>
      <c r="HCT54" s="203"/>
      <c r="HCU54" s="204"/>
      <c r="HCV54" s="207"/>
      <c r="HCW54" s="199"/>
      <c r="HCX54" s="200"/>
      <c r="HCY54" s="201"/>
      <c r="HCZ54" s="202"/>
      <c r="HDA54" s="203"/>
      <c r="HDB54" s="203"/>
      <c r="HDC54" s="204"/>
      <c r="HDD54" s="207"/>
      <c r="HDE54" s="199"/>
      <c r="HDF54" s="200"/>
      <c r="HDG54" s="201"/>
      <c r="HDH54" s="202"/>
      <c r="HDI54" s="203"/>
      <c r="HDJ54" s="203"/>
      <c r="HDK54" s="204"/>
      <c r="HDL54" s="207"/>
      <c r="HDM54" s="199"/>
      <c r="HDN54" s="200"/>
      <c r="HDO54" s="201"/>
      <c r="HDP54" s="202"/>
      <c r="HDQ54" s="203"/>
      <c r="HDR54" s="203"/>
      <c r="HDS54" s="204"/>
      <c r="HDT54" s="207"/>
      <c r="HDU54" s="199"/>
      <c r="HDV54" s="200"/>
      <c r="HDW54" s="201"/>
      <c r="HDX54" s="202"/>
      <c r="HDY54" s="203"/>
      <c r="HDZ54" s="203"/>
      <c r="HEA54" s="204"/>
      <c r="HEB54" s="207"/>
      <c r="HEC54" s="199"/>
      <c r="HED54" s="200"/>
      <c r="HEE54" s="201"/>
      <c r="HEF54" s="202"/>
      <c r="HEG54" s="203"/>
      <c r="HEH54" s="203"/>
      <c r="HEI54" s="204"/>
      <c r="HEJ54" s="207"/>
      <c r="HEK54" s="199"/>
      <c r="HEL54" s="200"/>
      <c r="HEM54" s="201"/>
      <c r="HEN54" s="202"/>
      <c r="HEO54" s="203"/>
      <c r="HEP54" s="203"/>
      <c r="HEQ54" s="204"/>
      <c r="HER54" s="207"/>
      <c r="HES54" s="199"/>
      <c r="HET54" s="200"/>
      <c r="HEU54" s="201"/>
      <c r="HEV54" s="202"/>
      <c r="HEW54" s="203"/>
      <c r="HEX54" s="203"/>
      <c r="HEY54" s="204"/>
      <c r="HEZ54" s="207"/>
      <c r="HFA54" s="199"/>
      <c r="HFB54" s="200"/>
      <c r="HFC54" s="201"/>
      <c r="HFD54" s="202"/>
      <c r="HFE54" s="203"/>
      <c r="HFF54" s="203"/>
      <c r="HFG54" s="204"/>
      <c r="HFH54" s="207"/>
      <c r="HFI54" s="199"/>
      <c r="HFJ54" s="200"/>
      <c r="HFK54" s="201"/>
      <c r="HFL54" s="202"/>
      <c r="HFM54" s="203"/>
      <c r="HFN54" s="203"/>
      <c r="HFO54" s="204"/>
      <c r="HFP54" s="207"/>
      <c r="HFQ54" s="199"/>
      <c r="HFR54" s="200"/>
      <c r="HFS54" s="201"/>
      <c r="HFT54" s="202"/>
      <c r="HFU54" s="203"/>
      <c r="HFV54" s="203"/>
      <c r="HFW54" s="204"/>
      <c r="HFX54" s="207"/>
      <c r="HFY54" s="199"/>
      <c r="HFZ54" s="200"/>
      <c r="HGA54" s="201"/>
      <c r="HGB54" s="202"/>
      <c r="HGC54" s="203"/>
      <c r="HGD54" s="203"/>
      <c r="HGE54" s="204"/>
      <c r="HGF54" s="207"/>
      <c r="HGG54" s="199"/>
      <c r="HGH54" s="200"/>
      <c r="HGI54" s="201"/>
      <c r="HGJ54" s="202"/>
      <c r="HGK54" s="203"/>
      <c r="HGL54" s="203"/>
      <c r="HGM54" s="204"/>
      <c r="HGN54" s="207"/>
      <c r="HGO54" s="199"/>
      <c r="HGP54" s="200"/>
      <c r="HGQ54" s="201"/>
      <c r="HGR54" s="202"/>
      <c r="HGS54" s="203"/>
      <c r="HGT54" s="203"/>
      <c r="HGU54" s="204"/>
      <c r="HGV54" s="207"/>
      <c r="HGW54" s="199"/>
      <c r="HGX54" s="200"/>
      <c r="HGY54" s="201"/>
      <c r="HGZ54" s="202"/>
      <c r="HHA54" s="203"/>
      <c r="HHB54" s="203"/>
      <c r="HHC54" s="204"/>
      <c r="HHD54" s="207"/>
      <c r="HHE54" s="199"/>
      <c r="HHF54" s="200"/>
      <c r="HHG54" s="201"/>
      <c r="HHH54" s="202"/>
      <c r="HHI54" s="203"/>
      <c r="HHJ54" s="203"/>
      <c r="HHK54" s="204"/>
      <c r="HHL54" s="207"/>
      <c r="HHM54" s="199"/>
      <c r="HHN54" s="200"/>
      <c r="HHO54" s="201"/>
      <c r="HHP54" s="202"/>
      <c r="HHQ54" s="203"/>
      <c r="HHR54" s="203"/>
      <c r="HHS54" s="204"/>
      <c r="HHT54" s="207"/>
      <c r="HHU54" s="199"/>
      <c r="HHV54" s="200"/>
      <c r="HHW54" s="201"/>
      <c r="HHX54" s="202"/>
      <c r="HHY54" s="203"/>
      <c r="HHZ54" s="203"/>
      <c r="HIA54" s="204"/>
      <c r="HIB54" s="207"/>
      <c r="HIC54" s="199"/>
      <c r="HID54" s="200"/>
      <c r="HIE54" s="201"/>
      <c r="HIF54" s="202"/>
      <c r="HIG54" s="203"/>
      <c r="HIH54" s="203"/>
      <c r="HII54" s="204"/>
      <c r="HIJ54" s="207"/>
      <c r="HIK54" s="199"/>
      <c r="HIL54" s="200"/>
      <c r="HIM54" s="201"/>
      <c r="HIN54" s="202"/>
      <c r="HIO54" s="203"/>
      <c r="HIP54" s="203"/>
      <c r="HIQ54" s="204"/>
      <c r="HIR54" s="207"/>
      <c r="HIS54" s="199"/>
      <c r="HIT54" s="200"/>
      <c r="HIU54" s="201"/>
      <c r="HIV54" s="202"/>
      <c r="HIW54" s="203"/>
      <c r="HIX54" s="203"/>
      <c r="HIY54" s="204"/>
      <c r="HIZ54" s="207"/>
      <c r="HJA54" s="199"/>
      <c r="HJB54" s="200"/>
      <c r="HJC54" s="201"/>
      <c r="HJD54" s="202"/>
      <c r="HJE54" s="203"/>
      <c r="HJF54" s="203"/>
      <c r="HJG54" s="204"/>
      <c r="HJH54" s="207"/>
      <c r="HJI54" s="199"/>
      <c r="HJJ54" s="200"/>
      <c r="HJK54" s="201"/>
      <c r="HJL54" s="202"/>
      <c r="HJM54" s="203"/>
      <c r="HJN54" s="203"/>
      <c r="HJO54" s="204"/>
      <c r="HJP54" s="207"/>
      <c r="HJQ54" s="199"/>
      <c r="HJR54" s="200"/>
      <c r="HJS54" s="201"/>
      <c r="HJT54" s="202"/>
      <c r="HJU54" s="203"/>
      <c r="HJV54" s="203"/>
      <c r="HJW54" s="204"/>
      <c r="HJX54" s="207"/>
      <c r="HJY54" s="199"/>
      <c r="HJZ54" s="200"/>
      <c r="HKA54" s="201"/>
      <c r="HKB54" s="202"/>
      <c r="HKC54" s="203"/>
      <c r="HKD54" s="203"/>
      <c r="HKE54" s="204"/>
      <c r="HKF54" s="207"/>
      <c r="HKG54" s="199"/>
      <c r="HKH54" s="200"/>
      <c r="HKI54" s="201"/>
      <c r="HKJ54" s="202"/>
      <c r="HKK54" s="203"/>
      <c r="HKL54" s="203"/>
      <c r="HKM54" s="204"/>
      <c r="HKN54" s="207"/>
      <c r="HKO54" s="199"/>
      <c r="HKP54" s="200"/>
      <c r="HKQ54" s="201"/>
      <c r="HKR54" s="202"/>
      <c r="HKS54" s="203"/>
      <c r="HKT54" s="203"/>
      <c r="HKU54" s="204"/>
      <c r="HKV54" s="207"/>
      <c r="HKW54" s="199"/>
      <c r="HKX54" s="200"/>
      <c r="HKY54" s="201"/>
      <c r="HKZ54" s="202"/>
      <c r="HLA54" s="203"/>
      <c r="HLB54" s="203"/>
      <c r="HLC54" s="204"/>
      <c r="HLD54" s="207"/>
      <c r="HLE54" s="199"/>
      <c r="HLF54" s="200"/>
      <c r="HLG54" s="201"/>
      <c r="HLH54" s="202"/>
      <c r="HLI54" s="203"/>
      <c r="HLJ54" s="203"/>
      <c r="HLK54" s="204"/>
      <c r="HLL54" s="207"/>
      <c r="HLM54" s="199"/>
      <c r="HLN54" s="200"/>
      <c r="HLO54" s="201"/>
      <c r="HLP54" s="202"/>
      <c r="HLQ54" s="203"/>
      <c r="HLR54" s="203"/>
      <c r="HLS54" s="204"/>
      <c r="HLT54" s="207"/>
      <c r="HLU54" s="199"/>
      <c r="HLV54" s="200"/>
      <c r="HLW54" s="201"/>
      <c r="HLX54" s="202"/>
      <c r="HLY54" s="203"/>
      <c r="HLZ54" s="203"/>
      <c r="HMA54" s="204"/>
      <c r="HMB54" s="207"/>
      <c r="HMC54" s="199"/>
      <c r="HMD54" s="200"/>
      <c r="HME54" s="201"/>
      <c r="HMF54" s="202"/>
      <c r="HMG54" s="203"/>
      <c r="HMH54" s="203"/>
      <c r="HMI54" s="204"/>
      <c r="HMJ54" s="207"/>
      <c r="HMK54" s="199"/>
      <c r="HML54" s="200"/>
      <c r="HMM54" s="201"/>
      <c r="HMN54" s="202"/>
      <c r="HMO54" s="203"/>
      <c r="HMP54" s="203"/>
      <c r="HMQ54" s="204"/>
      <c r="HMR54" s="207"/>
      <c r="HMS54" s="199"/>
      <c r="HMT54" s="200"/>
      <c r="HMU54" s="201"/>
      <c r="HMV54" s="202"/>
      <c r="HMW54" s="203"/>
      <c r="HMX54" s="203"/>
      <c r="HMY54" s="204"/>
      <c r="HMZ54" s="207"/>
      <c r="HNA54" s="199"/>
      <c r="HNB54" s="200"/>
      <c r="HNC54" s="201"/>
      <c r="HND54" s="202"/>
      <c r="HNE54" s="203"/>
      <c r="HNF54" s="203"/>
      <c r="HNG54" s="204"/>
      <c r="HNH54" s="207"/>
      <c r="HNI54" s="199"/>
      <c r="HNJ54" s="200"/>
      <c r="HNK54" s="201"/>
      <c r="HNL54" s="202"/>
      <c r="HNM54" s="203"/>
      <c r="HNN54" s="203"/>
      <c r="HNO54" s="204"/>
      <c r="HNP54" s="207"/>
      <c r="HNQ54" s="199"/>
      <c r="HNR54" s="200"/>
      <c r="HNS54" s="201"/>
      <c r="HNT54" s="202"/>
      <c r="HNU54" s="203"/>
      <c r="HNV54" s="203"/>
      <c r="HNW54" s="204"/>
      <c r="HNX54" s="207"/>
      <c r="HNY54" s="199"/>
      <c r="HNZ54" s="200"/>
      <c r="HOA54" s="201"/>
      <c r="HOB54" s="202"/>
      <c r="HOC54" s="203"/>
      <c r="HOD54" s="203"/>
      <c r="HOE54" s="204"/>
      <c r="HOF54" s="207"/>
      <c r="HOG54" s="199"/>
      <c r="HOH54" s="200"/>
      <c r="HOI54" s="201"/>
      <c r="HOJ54" s="202"/>
      <c r="HOK54" s="203"/>
      <c r="HOL54" s="203"/>
      <c r="HOM54" s="204"/>
      <c r="HON54" s="207"/>
      <c r="HOO54" s="199"/>
      <c r="HOP54" s="200"/>
      <c r="HOQ54" s="201"/>
      <c r="HOR54" s="202"/>
      <c r="HOS54" s="203"/>
      <c r="HOT54" s="203"/>
      <c r="HOU54" s="204"/>
      <c r="HOV54" s="207"/>
      <c r="HOW54" s="199"/>
      <c r="HOX54" s="200"/>
      <c r="HOY54" s="201"/>
      <c r="HOZ54" s="202"/>
      <c r="HPA54" s="203"/>
      <c r="HPB54" s="203"/>
      <c r="HPC54" s="204"/>
      <c r="HPD54" s="207"/>
      <c r="HPE54" s="199"/>
      <c r="HPF54" s="200"/>
      <c r="HPG54" s="201"/>
      <c r="HPH54" s="202"/>
      <c r="HPI54" s="203"/>
      <c r="HPJ54" s="203"/>
      <c r="HPK54" s="204"/>
      <c r="HPL54" s="207"/>
      <c r="HPM54" s="199"/>
      <c r="HPN54" s="200"/>
      <c r="HPO54" s="201"/>
      <c r="HPP54" s="202"/>
      <c r="HPQ54" s="203"/>
      <c r="HPR54" s="203"/>
      <c r="HPS54" s="204"/>
      <c r="HPT54" s="207"/>
      <c r="HPU54" s="199"/>
      <c r="HPV54" s="200"/>
      <c r="HPW54" s="201"/>
      <c r="HPX54" s="202"/>
      <c r="HPY54" s="203"/>
      <c r="HPZ54" s="203"/>
      <c r="HQA54" s="204"/>
      <c r="HQB54" s="207"/>
      <c r="HQC54" s="199"/>
      <c r="HQD54" s="200"/>
      <c r="HQE54" s="201"/>
      <c r="HQF54" s="202"/>
      <c r="HQG54" s="203"/>
      <c r="HQH54" s="203"/>
      <c r="HQI54" s="204"/>
      <c r="HQJ54" s="207"/>
      <c r="HQK54" s="199"/>
      <c r="HQL54" s="200"/>
      <c r="HQM54" s="201"/>
      <c r="HQN54" s="202"/>
      <c r="HQO54" s="203"/>
      <c r="HQP54" s="203"/>
      <c r="HQQ54" s="204"/>
      <c r="HQR54" s="207"/>
      <c r="HQS54" s="199"/>
      <c r="HQT54" s="200"/>
      <c r="HQU54" s="201"/>
      <c r="HQV54" s="202"/>
      <c r="HQW54" s="203"/>
      <c r="HQX54" s="203"/>
      <c r="HQY54" s="204"/>
      <c r="HQZ54" s="207"/>
      <c r="HRA54" s="199"/>
      <c r="HRB54" s="200"/>
      <c r="HRC54" s="201"/>
      <c r="HRD54" s="202"/>
      <c r="HRE54" s="203"/>
      <c r="HRF54" s="203"/>
      <c r="HRG54" s="204"/>
      <c r="HRH54" s="207"/>
      <c r="HRI54" s="199"/>
      <c r="HRJ54" s="200"/>
      <c r="HRK54" s="201"/>
      <c r="HRL54" s="202"/>
      <c r="HRM54" s="203"/>
      <c r="HRN54" s="203"/>
      <c r="HRO54" s="204"/>
      <c r="HRP54" s="207"/>
      <c r="HRQ54" s="199"/>
      <c r="HRR54" s="200"/>
      <c r="HRS54" s="201"/>
      <c r="HRT54" s="202"/>
      <c r="HRU54" s="203"/>
      <c r="HRV54" s="203"/>
      <c r="HRW54" s="204"/>
      <c r="HRX54" s="207"/>
      <c r="HRY54" s="199"/>
      <c r="HRZ54" s="200"/>
      <c r="HSA54" s="201"/>
      <c r="HSB54" s="202"/>
      <c r="HSC54" s="203"/>
      <c r="HSD54" s="203"/>
      <c r="HSE54" s="204"/>
      <c r="HSF54" s="207"/>
      <c r="HSG54" s="199"/>
      <c r="HSH54" s="200"/>
      <c r="HSI54" s="201"/>
      <c r="HSJ54" s="202"/>
      <c r="HSK54" s="203"/>
      <c r="HSL54" s="203"/>
      <c r="HSM54" s="204"/>
      <c r="HSN54" s="207"/>
      <c r="HSO54" s="199"/>
      <c r="HSP54" s="200"/>
      <c r="HSQ54" s="201"/>
      <c r="HSR54" s="202"/>
      <c r="HSS54" s="203"/>
      <c r="HST54" s="203"/>
      <c r="HSU54" s="204"/>
      <c r="HSV54" s="207"/>
      <c r="HSW54" s="199"/>
      <c r="HSX54" s="200"/>
      <c r="HSY54" s="201"/>
      <c r="HSZ54" s="202"/>
      <c r="HTA54" s="203"/>
      <c r="HTB54" s="203"/>
      <c r="HTC54" s="204"/>
      <c r="HTD54" s="207"/>
      <c r="HTE54" s="199"/>
      <c r="HTF54" s="200"/>
      <c r="HTG54" s="201"/>
      <c r="HTH54" s="202"/>
      <c r="HTI54" s="203"/>
      <c r="HTJ54" s="203"/>
      <c r="HTK54" s="204"/>
      <c r="HTL54" s="207"/>
      <c r="HTM54" s="199"/>
      <c r="HTN54" s="200"/>
      <c r="HTO54" s="201"/>
      <c r="HTP54" s="202"/>
      <c r="HTQ54" s="203"/>
      <c r="HTR54" s="203"/>
      <c r="HTS54" s="204"/>
      <c r="HTT54" s="207"/>
      <c r="HTU54" s="199"/>
      <c r="HTV54" s="200"/>
      <c r="HTW54" s="201"/>
      <c r="HTX54" s="202"/>
      <c r="HTY54" s="203"/>
      <c r="HTZ54" s="203"/>
      <c r="HUA54" s="204"/>
      <c r="HUB54" s="207"/>
      <c r="HUC54" s="199"/>
      <c r="HUD54" s="200"/>
      <c r="HUE54" s="201"/>
      <c r="HUF54" s="202"/>
      <c r="HUG54" s="203"/>
      <c r="HUH54" s="203"/>
      <c r="HUI54" s="204"/>
      <c r="HUJ54" s="207"/>
      <c r="HUK54" s="199"/>
      <c r="HUL54" s="200"/>
      <c r="HUM54" s="201"/>
      <c r="HUN54" s="202"/>
      <c r="HUO54" s="203"/>
      <c r="HUP54" s="203"/>
      <c r="HUQ54" s="204"/>
      <c r="HUR54" s="207"/>
      <c r="HUS54" s="199"/>
      <c r="HUT54" s="200"/>
      <c r="HUU54" s="201"/>
      <c r="HUV54" s="202"/>
      <c r="HUW54" s="203"/>
      <c r="HUX54" s="203"/>
      <c r="HUY54" s="204"/>
      <c r="HUZ54" s="207"/>
      <c r="HVA54" s="199"/>
      <c r="HVB54" s="200"/>
      <c r="HVC54" s="201"/>
      <c r="HVD54" s="202"/>
      <c r="HVE54" s="203"/>
      <c r="HVF54" s="203"/>
      <c r="HVG54" s="204"/>
      <c r="HVH54" s="207"/>
      <c r="HVI54" s="199"/>
      <c r="HVJ54" s="200"/>
      <c r="HVK54" s="201"/>
      <c r="HVL54" s="202"/>
      <c r="HVM54" s="203"/>
      <c r="HVN54" s="203"/>
      <c r="HVO54" s="204"/>
      <c r="HVP54" s="207"/>
      <c r="HVQ54" s="199"/>
      <c r="HVR54" s="200"/>
      <c r="HVS54" s="201"/>
      <c r="HVT54" s="202"/>
      <c r="HVU54" s="203"/>
      <c r="HVV54" s="203"/>
      <c r="HVW54" s="204"/>
      <c r="HVX54" s="207"/>
      <c r="HVY54" s="199"/>
      <c r="HVZ54" s="200"/>
      <c r="HWA54" s="201"/>
      <c r="HWB54" s="202"/>
      <c r="HWC54" s="203"/>
      <c r="HWD54" s="203"/>
      <c r="HWE54" s="204"/>
      <c r="HWF54" s="207"/>
      <c r="HWG54" s="199"/>
      <c r="HWH54" s="200"/>
      <c r="HWI54" s="201"/>
      <c r="HWJ54" s="202"/>
      <c r="HWK54" s="203"/>
      <c r="HWL54" s="203"/>
      <c r="HWM54" s="204"/>
      <c r="HWN54" s="207"/>
      <c r="HWO54" s="199"/>
      <c r="HWP54" s="200"/>
      <c r="HWQ54" s="201"/>
      <c r="HWR54" s="202"/>
      <c r="HWS54" s="203"/>
      <c r="HWT54" s="203"/>
      <c r="HWU54" s="204"/>
      <c r="HWV54" s="207"/>
      <c r="HWW54" s="199"/>
      <c r="HWX54" s="200"/>
      <c r="HWY54" s="201"/>
      <c r="HWZ54" s="202"/>
      <c r="HXA54" s="203"/>
      <c r="HXB54" s="203"/>
      <c r="HXC54" s="204"/>
      <c r="HXD54" s="207"/>
      <c r="HXE54" s="199"/>
      <c r="HXF54" s="200"/>
      <c r="HXG54" s="201"/>
      <c r="HXH54" s="202"/>
      <c r="HXI54" s="203"/>
      <c r="HXJ54" s="203"/>
      <c r="HXK54" s="204"/>
      <c r="HXL54" s="207"/>
      <c r="HXM54" s="199"/>
      <c r="HXN54" s="200"/>
      <c r="HXO54" s="201"/>
      <c r="HXP54" s="202"/>
      <c r="HXQ54" s="203"/>
      <c r="HXR54" s="203"/>
      <c r="HXS54" s="204"/>
      <c r="HXT54" s="207"/>
      <c r="HXU54" s="199"/>
      <c r="HXV54" s="200"/>
      <c r="HXW54" s="201"/>
      <c r="HXX54" s="202"/>
      <c r="HXY54" s="203"/>
      <c r="HXZ54" s="203"/>
      <c r="HYA54" s="204"/>
      <c r="HYB54" s="207"/>
      <c r="HYC54" s="199"/>
      <c r="HYD54" s="200"/>
      <c r="HYE54" s="201"/>
      <c r="HYF54" s="202"/>
      <c r="HYG54" s="203"/>
      <c r="HYH54" s="203"/>
      <c r="HYI54" s="204"/>
      <c r="HYJ54" s="207"/>
      <c r="HYK54" s="199"/>
      <c r="HYL54" s="200"/>
      <c r="HYM54" s="201"/>
      <c r="HYN54" s="202"/>
      <c r="HYO54" s="203"/>
      <c r="HYP54" s="203"/>
      <c r="HYQ54" s="204"/>
      <c r="HYR54" s="207"/>
      <c r="HYS54" s="199"/>
      <c r="HYT54" s="200"/>
      <c r="HYU54" s="201"/>
      <c r="HYV54" s="202"/>
      <c r="HYW54" s="203"/>
      <c r="HYX54" s="203"/>
      <c r="HYY54" s="204"/>
      <c r="HYZ54" s="207"/>
      <c r="HZA54" s="199"/>
      <c r="HZB54" s="200"/>
      <c r="HZC54" s="201"/>
      <c r="HZD54" s="202"/>
      <c r="HZE54" s="203"/>
      <c r="HZF54" s="203"/>
      <c r="HZG54" s="204"/>
      <c r="HZH54" s="207"/>
      <c r="HZI54" s="199"/>
      <c r="HZJ54" s="200"/>
      <c r="HZK54" s="201"/>
      <c r="HZL54" s="202"/>
      <c r="HZM54" s="203"/>
      <c r="HZN54" s="203"/>
      <c r="HZO54" s="204"/>
      <c r="HZP54" s="207"/>
      <c r="HZQ54" s="199"/>
      <c r="HZR54" s="200"/>
      <c r="HZS54" s="201"/>
      <c r="HZT54" s="202"/>
      <c r="HZU54" s="203"/>
      <c r="HZV54" s="203"/>
      <c r="HZW54" s="204"/>
      <c r="HZX54" s="207"/>
      <c r="HZY54" s="199"/>
      <c r="HZZ54" s="200"/>
      <c r="IAA54" s="201"/>
      <c r="IAB54" s="202"/>
      <c r="IAC54" s="203"/>
      <c r="IAD54" s="203"/>
      <c r="IAE54" s="204"/>
      <c r="IAF54" s="207"/>
      <c r="IAG54" s="199"/>
      <c r="IAH54" s="200"/>
      <c r="IAI54" s="201"/>
      <c r="IAJ54" s="202"/>
      <c r="IAK54" s="203"/>
      <c r="IAL54" s="203"/>
      <c r="IAM54" s="204"/>
      <c r="IAN54" s="207"/>
      <c r="IAO54" s="199"/>
      <c r="IAP54" s="200"/>
      <c r="IAQ54" s="201"/>
      <c r="IAR54" s="202"/>
      <c r="IAS54" s="203"/>
      <c r="IAT54" s="203"/>
      <c r="IAU54" s="204"/>
      <c r="IAV54" s="207"/>
      <c r="IAW54" s="199"/>
      <c r="IAX54" s="200"/>
      <c r="IAY54" s="201"/>
      <c r="IAZ54" s="202"/>
      <c r="IBA54" s="203"/>
      <c r="IBB54" s="203"/>
      <c r="IBC54" s="204"/>
      <c r="IBD54" s="207"/>
      <c r="IBE54" s="199"/>
      <c r="IBF54" s="200"/>
      <c r="IBG54" s="201"/>
      <c r="IBH54" s="202"/>
      <c r="IBI54" s="203"/>
      <c r="IBJ54" s="203"/>
      <c r="IBK54" s="204"/>
      <c r="IBL54" s="207"/>
      <c r="IBM54" s="199"/>
      <c r="IBN54" s="200"/>
      <c r="IBO54" s="201"/>
      <c r="IBP54" s="202"/>
      <c r="IBQ54" s="203"/>
      <c r="IBR54" s="203"/>
      <c r="IBS54" s="204"/>
      <c r="IBT54" s="207"/>
      <c r="IBU54" s="199"/>
      <c r="IBV54" s="200"/>
      <c r="IBW54" s="201"/>
      <c r="IBX54" s="202"/>
      <c r="IBY54" s="203"/>
      <c r="IBZ54" s="203"/>
      <c r="ICA54" s="204"/>
      <c r="ICB54" s="207"/>
      <c r="ICC54" s="199"/>
      <c r="ICD54" s="200"/>
      <c r="ICE54" s="201"/>
      <c r="ICF54" s="202"/>
      <c r="ICG54" s="203"/>
      <c r="ICH54" s="203"/>
      <c r="ICI54" s="204"/>
      <c r="ICJ54" s="207"/>
      <c r="ICK54" s="199"/>
      <c r="ICL54" s="200"/>
      <c r="ICM54" s="201"/>
      <c r="ICN54" s="202"/>
      <c r="ICO54" s="203"/>
      <c r="ICP54" s="203"/>
      <c r="ICQ54" s="204"/>
      <c r="ICR54" s="207"/>
      <c r="ICS54" s="199"/>
      <c r="ICT54" s="200"/>
      <c r="ICU54" s="201"/>
      <c r="ICV54" s="202"/>
      <c r="ICW54" s="203"/>
      <c r="ICX54" s="203"/>
      <c r="ICY54" s="204"/>
      <c r="ICZ54" s="207"/>
      <c r="IDA54" s="199"/>
      <c r="IDB54" s="200"/>
      <c r="IDC54" s="201"/>
      <c r="IDD54" s="202"/>
      <c r="IDE54" s="203"/>
      <c r="IDF54" s="203"/>
      <c r="IDG54" s="204"/>
      <c r="IDH54" s="207"/>
      <c r="IDI54" s="199"/>
      <c r="IDJ54" s="200"/>
      <c r="IDK54" s="201"/>
      <c r="IDL54" s="202"/>
      <c r="IDM54" s="203"/>
      <c r="IDN54" s="203"/>
      <c r="IDO54" s="204"/>
      <c r="IDP54" s="207"/>
      <c r="IDQ54" s="199"/>
      <c r="IDR54" s="200"/>
      <c r="IDS54" s="201"/>
      <c r="IDT54" s="202"/>
      <c r="IDU54" s="203"/>
      <c r="IDV54" s="203"/>
      <c r="IDW54" s="204"/>
      <c r="IDX54" s="207"/>
      <c r="IDY54" s="199"/>
      <c r="IDZ54" s="200"/>
      <c r="IEA54" s="201"/>
      <c r="IEB54" s="202"/>
      <c r="IEC54" s="203"/>
      <c r="IED54" s="203"/>
      <c r="IEE54" s="204"/>
      <c r="IEF54" s="207"/>
      <c r="IEG54" s="199"/>
      <c r="IEH54" s="200"/>
      <c r="IEI54" s="201"/>
      <c r="IEJ54" s="202"/>
      <c r="IEK54" s="203"/>
      <c r="IEL54" s="203"/>
      <c r="IEM54" s="204"/>
      <c r="IEN54" s="207"/>
      <c r="IEO54" s="199"/>
      <c r="IEP54" s="200"/>
      <c r="IEQ54" s="201"/>
      <c r="IER54" s="202"/>
      <c r="IES54" s="203"/>
      <c r="IET54" s="203"/>
      <c r="IEU54" s="204"/>
      <c r="IEV54" s="207"/>
      <c r="IEW54" s="199"/>
      <c r="IEX54" s="200"/>
      <c r="IEY54" s="201"/>
      <c r="IEZ54" s="202"/>
      <c r="IFA54" s="203"/>
      <c r="IFB54" s="203"/>
      <c r="IFC54" s="204"/>
      <c r="IFD54" s="207"/>
      <c r="IFE54" s="199"/>
      <c r="IFF54" s="200"/>
      <c r="IFG54" s="201"/>
      <c r="IFH54" s="202"/>
      <c r="IFI54" s="203"/>
      <c r="IFJ54" s="203"/>
      <c r="IFK54" s="204"/>
      <c r="IFL54" s="207"/>
      <c r="IFM54" s="199"/>
      <c r="IFN54" s="200"/>
      <c r="IFO54" s="201"/>
      <c r="IFP54" s="202"/>
      <c r="IFQ54" s="203"/>
      <c r="IFR54" s="203"/>
      <c r="IFS54" s="204"/>
      <c r="IFT54" s="207"/>
      <c r="IFU54" s="199"/>
      <c r="IFV54" s="200"/>
      <c r="IFW54" s="201"/>
      <c r="IFX54" s="202"/>
      <c r="IFY54" s="203"/>
      <c r="IFZ54" s="203"/>
      <c r="IGA54" s="204"/>
      <c r="IGB54" s="207"/>
      <c r="IGC54" s="199"/>
      <c r="IGD54" s="200"/>
      <c r="IGE54" s="201"/>
      <c r="IGF54" s="202"/>
      <c r="IGG54" s="203"/>
      <c r="IGH54" s="203"/>
      <c r="IGI54" s="204"/>
      <c r="IGJ54" s="207"/>
      <c r="IGK54" s="199"/>
      <c r="IGL54" s="200"/>
      <c r="IGM54" s="201"/>
      <c r="IGN54" s="202"/>
      <c r="IGO54" s="203"/>
      <c r="IGP54" s="203"/>
      <c r="IGQ54" s="204"/>
      <c r="IGR54" s="207"/>
      <c r="IGS54" s="199"/>
      <c r="IGT54" s="200"/>
      <c r="IGU54" s="201"/>
      <c r="IGV54" s="202"/>
      <c r="IGW54" s="203"/>
      <c r="IGX54" s="203"/>
      <c r="IGY54" s="204"/>
      <c r="IGZ54" s="207"/>
      <c r="IHA54" s="199"/>
      <c r="IHB54" s="200"/>
      <c r="IHC54" s="201"/>
      <c r="IHD54" s="202"/>
      <c r="IHE54" s="203"/>
      <c r="IHF54" s="203"/>
      <c r="IHG54" s="204"/>
      <c r="IHH54" s="207"/>
      <c r="IHI54" s="199"/>
      <c r="IHJ54" s="200"/>
      <c r="IHK54" s="201"/>
      <c r="IHL54" s="202"/>
      <c r="IHM54" s="203"/>
      <c r="IHN54" s="203"/>
      <c r="IHO54" s="204"/>
      <c r="IHP54" s="207"/>
      <c r="IHQ54" s="199"/>
      <c r="IHR54" s="200"/>
      <c r="IHS54" s="201"/>
      <c r="IHT54" s="202"/>
      <c r="IHU54" s="203"/>
      <c r="IHV54" s="203"/>
      <c r="IHW54" s="204"/>
      <c r="IHX54" s="207"/>
      <c r="IHY54" s="199"/>
      <c r="IHZ54" s="200"/>
      <c r="IIA54" s="201"/>
      <c r="IIB54" s="202"/>
      <c r="IIC54" s="203"/>
      <c r="IID54" s="203"/>
      <c r="IIE54" s="204"/>
      <c r="IIF54" s="207"/>
      <c r="IIG54" s="199"/>
      <c r="IIH54" s="200"/>
      <c r="III54" s="201"/>
      <c r="IIJ54" s="202"/>
      <c r="IIK54" s="203"/>
      <c r="IIL54" s="203"/>
      <c r="IIM54" s="204"/>
      <c r="IIN54" s="207"/>
      <c r="IIO54" s="199"/>
      <c r="IIP54" s="200"/>
      <c r="IIQ54" s="201"/>
      <c r="IIR54" s="202"/>
      <c r="IIS54" s="203"/>
      <c r="IIT54" s="203"/>
      <c r="IIU54" s="204"/>
      <c r="IIV54" s="207"/>
      <c r="IIW54" s="199"/>
      <c r="IIX54" s="200"/>
      <c r="IIY54" s="201"/>
      <c r="IIZ54" s="202"/>
      <c r="IJA54" s="203"/>
      <c r="IJB54" s="203"/>
      <c r="IJC54" s="204"/>
      <c r="IJD54" s="207"/>
      <c r="IJE54" s="199"/>
      <c r="IJF54" s="200"/>
      <c r="IJG54" s="201"/>
      <c r="IJH54" s="202"/>
      <c r="IJI54" s="203"/>
      <c r="IJJ54" s="203"/>
      <c r="IJK54" s="204"/>
      <c r="IJL54" s="207"/>
      <c r="IJM54" s="199"/>
      <c r="IJN54" s="200"/>
      <c r="IJO54" s="201"/>
      <c r="IJP54" s="202"/>
      <c r="IJQ54" s="203"/>
      <c r="IJR54" s="203"/>
      <c r="IJS54" s="204"/>
      <c r="IJT54" s="207"/>
      <c r="IJU54" s="199"/>
      <c r="IJV54" s="200"/>
      <c r="IJW54" s="201"/>
      <c r="IJX54" s="202"/>
      <c r="IJY54" s="203"/>
      <c r="IJZ54" s="203"/>
      <c r="IKA54" s="204"/>
      <c r="IKB54" s="207"/>
      <c r="IKC54" s="199"/>
      <c r="IKD54" s="200"/>
      <c r="IKE54" s="201"/>
      <c r="IKF54" s="202"/>
      <c r="IKG54" s="203"/>
      <c r="IKH54" s="203"/>
      <c r="IKI54" s="204"/>
      <c r="IKJ54" s="207"/>
      <c r="IKK54" s="199"/>
      <c r="IKL54" s="200"/>
      <c r="IKM54" s="201"/>
      <c r="IKN54" s="202"/>
      <c r="IKO54" s="203"/>
      <c r="IKP54" s="203"/>
      <c r="IKQ54" s="204"/>
      <c r="IKR54" s="207"/>
      <c r="IKS54" s="199"/>
      <c r="IKT54" s="200"/>
      <c r="IKU54" s="201"/>
      <c r="IKV54" s="202"/>
      <c r="IKW54" s="203"/>
      <c r="IKX54" s="203"/>
      <c r="IKY54" s="204"/>
      <c r="IKZ54" s="207"/>
      <c r="ILA54" s="199"/>
      <c r="ILB54" s="200"/>
      <c r="ILC54" s="201"/>
      <c r="ILD54" s="202"/>
      <c r="ILE54" s="203"/>
      <c r="ILF54" s="203"/>
      <c r="ILG54" s="204"/>
      <c r="ILH54" s="207"/>
      <c r="ILI54" s="199"/>
      <c r="ILJ54" s="200"/>
      <c r="ILK54" s="201"/>
      <c r="ILL54" s="202"/>
      <c r="ILM54" s="203"/>
      <c r="ILN54" s="203"/>
      <c r="ILO54" s="204"/>
      <c r="ILP54" s="207"/>
      <c r="ILQ54" s="199"/>
      <c r="ILR54" s="200"/>
      <c r="ILS54" s="201"/>
      <c r="ILT54" s="202"/>
      <c r="ILU54" s="203"/>
      <c r="ILV54" s="203"/>
      <c r="ILW54" s="204"/>
      <c r="ILX54" s="207"/>
      <c r="ILY54" s="199"/>
      <c r="ILZ54" s="200"/>
      <c r="IMA54" s="201"/>
      <c r="IMB54" s="202"/>
      <c r="IMC54" s="203"/>
      <c r="IMD54" s="203"/>
      <c r="IME54" s="204"/>
      <c r="IMF54" s="207"/>
      <c r="IMG54" s="199"/>
      <c r="IMH54" s="200"/>
      <c r="IMI54" s="201"/>
      <c r="IMJ54" s="202"/>
      <c r="IMK54" s="203"/>
      <c r="IML54" s="203"/>
      <c r="IMM54" s="204"/>
      <c r="IMN54" s="207"/>
      <c r="IMO54" s="199"/>
      <c r="IMP54" s="200"/>
      <c r="IMQ54" s="201"/>
      <c r="IMR54" s="202"/>
      <c r="IMS54" s="203"/>
      <c r="IMT54" s="203"/>
      <c r="IMU54" s="204"/>
      <c r="IMV54" s="207"/>
      <c r="IMW54" s="199"/>
      <c r="IMX54" s="200"/>
      <c r="IMY54" s="201"/>
      <c r="IMZ54" s="202"/>
      <c r="INA54" s="203"/>
      <c r="INB54" s="203"/>
      <c r="INC54" s="204"/>
      <c r="IND54" s="207"/>
      <c r="INE54" s="199"/>
      <c r="INF54" s="200"/>
      <c r="ING54" s="201"/>
      <c r="INH54" s="202"/>
      <c r="INI54" s="203"/>
      <c r="INJ54" s="203"/>
      <c r="INK54" s="204"/>
      <c r="INL54" s="207"/>
      <c r="INM54" s="199"/>
      <c r="INN54" s="200"/>
      <c r="INO54" s="201"/>
      <c r="INP54" s="202"/>
      <c r="INQ54" s="203"/>
      <c r="INR54" s="203"/>
      <c r="INS54" s="204"/>
      <c r="INT54" s="207"/>
      <c r="INU54" s="199"/>
      <c r="INV54" s="200"/>
      <c r="INW54" s="201"/>
      <c r="INX54" s="202"/>
      <c r="INY54" s="203"/>
      <c r="INZ54" s="203"/>
      <c r="IOA54" s="204"/>
      <c r="IOB54" s="207"/>
      <c r="IOC54" s="199"/>
      <c r="IOD54" s="200"/>
      <c r="IOE54" s="201"/>
      <c r="IOF54" s="202"/>
      <c r="IOG54" s="203"/>
      <c r="IOH54" s="203"/>
      <c r="IOI54" s="204"/>
      <c r="IOJ54" s="207"/>
      <c r="IOK54" s="199"/>
      <c r="IOL54" s="200"/>
      <c r="IOM54" s="201"/>
      <c r="ION54" s="202"/>
      <c r="IOO54" s="203"/>
      <c r="IOP54" s="203"/>
      <c r="IOQ54" s="204"/>
      <c r="IOR54" s="207"/>
      <c r="IOS54" s="199"/>
      <c r="IOT54" s="200"/>
      <c r="IOU54" s="201"/>
      <c r="IOV54" s="202"/>
      <c r="IOW54" s="203"/>
      <c r="IOX54" s="203"/>
      <c r="IOY54" s="204"/>
      <c r="IOZ54" s="207"/>
      <c r="IPA54" s="199"/>
      <c r="IPB54" s="200"/>
      <c r="IPC54" s="201"/>
      <c r="IPD54" s="202"/>
      <c r="IPE54" s="203"/>
      <c r="IPF54" s="203"/>
      <c r="IPG54" s="204"/>
      <c r="IPH54" s="207"/>
      <c r="IPI54" s="199"/>
      <c r="IPJ54" s="200"/>
      <c r="IPK54" s="201"/>
      <c r="IPL54" s="202"/>
      <c r="IPM54" s="203"/>
      <c r="IPN54" s="203"/>
      <c r="IPO54" s="204"/>
      <c r="IPP54" s="207"/>
      <c r="IPQ54" s="199"/>
      <c r="IPR54" s="200"/>
      <c r="IPS54" s="201"/>
      <c r="IPT54" s="202"/>
      <c r="IPU54" s="203"/>
      <c r="IPV54" s="203"/>
      <c r="IPW54" s="204"/>
      <c r="IPX54" s="207"/>
      <c r="IPY54" s="199"/>
      <c r="IPZ54" s="200"/>
      <c r="IQA54" s="201"/>
      <c r="IQB54" s="202"/>
      <c r="IQC54" s="203"/>
      <c r="IQD54" s="203"/>
      <c r="IQE54" s="204"/>
      <c r="IQF54" s="207"/>
      <c r="IQG54" s="199"/>
      <c r="IQH54" s="200"/>
      <c r="IQI54" s="201"/>
      <c r="IQJ54" s="202"/>
      <c r="IQK54" s="203"/>
      <c r="IQL54" s="203"/>
      <c r="IQM54" s="204"/>
      <c r="IQN54" s="207"/>
      <c r="IQO54" s="199"/>
      <c r="IQP54" s="200"/>
      <c r="IQQ54" s="201"/>
      <c r="IQR54" s="202"/>
      <c r="IQS54" s="203"/>
      <c r="IQT54" s="203"/>
      <c r="IQU54" s="204"/>
      <c r="IQV54" s="207"/>
      <c r="IQW54" s="199"/>
      <c r="IQX54" s="200"/>
      <c r="IQY54" s="201"/>
      <c r="IQZ54" s="202"/>
      <c r="IRA54" s="203"/>
      <c r="IRB54" s="203"/>
      <c r="IRC54" s="204"/>
      <c r="IRD54" s="207"/>
      <c r="IRE54" s="199"/>
      <c r="IRF54" s="200"/>
      <c r="IRG54" s="201"/>
      <c r="IRH54" s="202"/>
      <c r="IRI54" s="203"/>
      <c r="IRJ54" s="203"/>
      <c r="IRK54" s="204"/>
      <c r="IRL54" s="207"/>
      <c r="IRM54" s="199"/>
      <c r="IRN54" s="200"/>
      <c r="IRO54" s="201"/>
      <c r="IRP54" s="202"/>
      <c r="IRQ54" s="203"/>
      <c r="IRR54" s="203"/>
      <c r="IRS54" s="204"/>
      <c r="IRT54" s="207"/>
      <c r="IRU54" s="199"/>
      <c r="IRV54" s="200"/>
      <c r="IRW54" s="201"/>
      <c r="IRX54" s="202"/>
      <c r="IRY54" s="203"/>
      <c r="IRZ54" s="203"/>
      <c r="ISA54" s="204"/>
      <c r="ISB54" s="207"/>
      <c r="ISC54" s="199"/>
      <c r="ISD54" s="200"/>
      <c r="ISE54" s="201"/>
      <c r="ISF54" s="202"/>
      <c r="ISG54" s="203"/>
      <c r="ISH54" s="203"/>
      <c r="ISI54" s="204"/>
      <c r="ISJ54" s="207"/>
      <c r="ISK54" s="199"/>
      <c r="ISL54" s="200"/>
      <c r="ISM54" s="201"/>
      <c r="ISN54" s="202"/>
      <c r="ISO54" s="203"/>
      <c r="ISP54" s="203"/>
      <c r="ISQ54" s="204"/>
      <c r="ISR54" s="207"/>
      <c r="ISS54" s="199"/>
      <c r="IST54" s="200"/>
      <c r="ISU54" s="201"/>
      <c r="ISV54" s="202"/>
      <c r="ISW54" s="203"/>
      <c r="ISX54" s="203"/>
      <c r="ISY54" s="204"/>
      <c r="ISZ54" s="207"/>
      <c r="ITA54" s="199"/>
      <c r="ITB54" s="200"/>
      <c r="ITC54" s="201"/>
      <c r="ITD54" s="202"/>
      <c r="ITE54" s="203"/>
      <c r="ITF54" s="203"/>
      <c r="ITG54" s="204"/>
      <c r="ITH54" s="207"/>
      <c r="ITI54" s="199"/>
      <c r="ITJ54" s="200"/>
      <c r="ITK54" s="201"/>
      <c r="ITL54" s="202"/>
      <c r="ITM54" s="203"/>
      <c r="ITN54" s="203"/>
      <c r="ITO54" s="204"/>
      <c r="ITP54" s="207"/>
      <c r="ITQ54" s="199"/>
      <c r="ITR54" s="200"/>
      <c r="ITS54" s="201"/>
      <c r="ITT54" s="202"/>
      <c r="ITU54" s="203"/>
      <c r="ITV54" s="203"/>
      <c r="ITW54" s="204"/>
      <c r="ITX54" s="207"/>
      <c r="ITY54" s="199"/>
      <c r="ITZ54" s="200"/>
      <c r="IUA54" s="201"/>
      <c r="IUB54" s="202"/>
      <c r="IUC54" s="203"/>
      <c r="IUD54" s="203"/>
      <c r="IUE54" s="204"/>
      <c r="IUF54" s="207"/>
      <c r="IUG54" s="199"/>
      <c r="IUH54" s="200"/>
      <c r="IUI54" s="201"/>
      <c r="IUJ54" s="202"/>
      <c r="IUK54" s="203"/>
      <c r="IUL54" s="203"/>
      <c r="IUM54" s="204"/>
      <c r="IUN54" s="207"/>
      <c r="IUO54" s="199"/>
      <c r="IUP54" s="200"/>
      <c r="IUQ54" s="201"/>
      <c r="IUR54" s="202"/>
      <c r="IUS54" s="203"/>
      <c r="IUT54" s="203"/>
      <c r="IUU54" s="204"/>
      <c r="IUV54" s="207"/>
      <c r="IUW54" s="199"/>
      <c r="IUX54" s="200"/>
      <c r="IUY54" s="201"/>
      <c r="IUZ54" s="202"/>
      <c r="IVA54" s="203"/>
      <c r="IVB54" s="203"/>
      <c r="IVC54" s="204"/>
      <c r="IVD54" s="207"/>
      <c r="IVE54" s="199"/>
      <c r="IVF54" s="200"/>
      <c r="IVG54" s="201"/>
      <c r="IVH54" s="202"/>
      <c r="IVI54" s="203"/>
      <c r="IVJ54" s="203"/>
      <c r="IVK54" s="204"/>
      <c r="IVL54" s="207"/>
      <c r="IVM54" s="199"/>
      <c r="IVN54" s="200"/>
      <c r="IVO54" s="201"/>
      <c r="IVP54" s="202"/>
      <c r="IVQ54" s="203"/>
      <c r="IVR54" s="203"/>
      <c r="IVS54" s="204"/>
      <c r="IVT54" s="207"/>
      <c r="IVU54" s="199"/>
      <c r="IVV54" s="200"/>
      <c r="IVW54" s="201"/>
      <c r="IVX54" s="202"/>
      <c r="IVY54" s="203"/>
      <c r="IVZ54" s="203"/>
      <c r="IWA54" s="204"/>
      <c r="IWB54" s="207"/>
      <c r="IWC54" s="199"/>
      <c r="IWD54" s="200"/>
      <c r="IWE54" s="201"/>
      <c r="IWF54" s="202"/>
      <c r="IWG54" s="203"/>
      <c r="IWH54" s="203"/>
      <c r="IWI54" s="204"/>
      <c r="IWJ54" s="207"/>
      <c r="IWK54" s="199"/>
      <c r="IWL54" s="200"/>
      <c r="IWM54" s="201"/>
      <c r="IWN54" s="202"/>
      <c r="IWO54" s="203"/>
      <c r="IWP54" s="203"/>
      <c r="IWQ54" s="204"/>
      <c r="IWR54" s="207"/>
      <c r="IWS54" s="199"/>
      <c r="IWT54" s="200"/>
      <c r="IWU54" s="201"/>
      <c r="IWV54" s="202"/>
      <c r="IWW54" s="203"/>
      <c r="IWX54" s="203"/>
      <c r="IWY54" s="204"/>
      <c r="IWZ54" s="207"/>
      <c r="IXA54" s="199"/>
      <c r="IXB54" s="200"/>
      <c r="IXC54" s="201"/>
      <c r="IXD54" s="202"/>
      <c r="IXE54" s="203"/>
      <c r="IXF54" s="203"/>
      <c r="IXG54" s="204"/>
      <c r="IXH54" s="207"/>
      <c r="IXI54" s="199"/>
      <c r="IXJ54" s="200"/>
      <c r="IXK54" s="201"/>
      <c r="IXL54" s="202"/>
      <c r="IXM54" s="203"/>
      <c r="IXN54" s="203"/>
      <c r="IXO54" s="204"/>
      <c r="IXP54" s="207"/>
      <c r="IXQ54" s="199"/>
      <c r="IXR54" s="200"/>
      <c r="IXS54" s="201"/>
      <c r="IXT54" s="202"/>
      <c r="IXU54" s="203"/>
      <c r="IXV54" s="203"/>
      <c r="IXW54" s="204"/>
      <c r="IXX54" s="207"/>
      <c r="IXY54" s="199"/>
      <c r="IXZ54" s="200"/>
      <c r="IYA54" s="201"/>
      <c r="IYB54" s="202"/>
      <c r="IYC54" s="203"/>
      <c r="IYD54" s="203"/>
      <c r="IYE54" s="204"/>
      <c r="IYF54" s="207"/>
      <c r="IYG54" s="199"/>
      <c r="IYH54" s="200"/>
      <c r="IYI54" s="201"/>
      <c r="IYJ54" s="202"/>
      <c r="IYK54" s="203"/>
      <c r="IYL54" s="203"/>
      <c r="IYM54" s="204"/>
      <c r="IYN54" s="207"/>
      <c r="IYO54" s="199"/>
      <c r="IYP54" s="200"/>
      <c r="IYQ54" s="201"/>
      <c r="IYR54" s="202"/>
      <c r="IYS54" s="203"/>
      <c r="IYT54" s="203"/>
      <c r="IYU54" s="204"/>
      <c r="IYV54" s="207"/>
      <c r="IYW54" s="199"/>
      <c r="IYX54" s="200"/>
      <c r="IYY54" s="201"/>
      <c r="IYZ54" s="202"/>
      <c r="IZA54" s="203"/>
      <c r="IZB54" s="203"/>
      <c r="IZC54" s="204"/>
      <c r="IZD54" s="207"/>
      <c r="IZE54" s="199"/>
      <c r="IZF54" s="200"/>
      <c r="IZG54" s="201"/>
      <c r="IZH54" s="202"/>
      <c r="IZI54" s="203"/>
      <c r="IZJ54" s="203"/>
      <c r="IZK54" s="204"/>
      <c r="IZL54" s="207"/>
      <c r="IZM54" s="199"/>
      <c r="IZN54" s="200"/>
      <c r="IZO54" s="201"/>
      <c r="IZP54" s="202"/>
      <c r="IZQ54" s="203"/>
      <c r="IZR54" s="203"/>
      <c r="IZS54" s="204"/>
      <c r="IZT54" s="207"/>
      <c r="IZU54" s="199"/>
      <c r="IZV54" s="200"/>
      <c r="IZW54" s="201"/>
      <c r="IZX54" s="202"/>
      <c r="IZY54" s="203"/>
      <c r="IZZ54" s="203"/>
      <c r="JAA54" s="204"/>
      <c r="JAB54" s="207"/>
      <c r="JAC54" s="199"/>
      <c r="JAD54" s="200"/>
      <c r="JAE54" s="201"/>
      <c r="JAF54" s="202"/>
      <c r="JAG54" s="203"/>
      <c r="JAH54" s="203"/>
      <c r="JAI54" s="204"/>
      <c r="JAJ54" s="207"/>
      <c r="JAK54" s="199"/>
      <c r="JAL54" s="200"/>
      <c r="JAM54" s="201"/>
      <c r="JAN54" s="202"/>
      <c r="JAO54" s="203"/>
      <c r="JAP54" s="203"/>
      <c r="JAQ54" s="204"/>
      <c r="JAR54" s="207"/>
      <c r="JAS54" s="199"/>
      <c r="JAT54" s="200"/>
      <c r="JAU54" s="201"/>
      <c r="JAV54" s="202"/>
      <c r="JAW54" s="203"/>
      <c r="JAX54" s="203"/>
      <c r="JAY54" s="204"/>
      <c r="JAZ54" s="207"/>
      <c r="JBA54" s="199"/>
      <c r="JBB54" s="200"/>
      <c r="JBC54" s="201"/>
      <c r="JBD54" s="202"/>
      <c r="JBE54" s="203"/>
      <c r="JBF54" s="203"/>
      <c r="JBG54" s="204"/>
      <c r="JBH54" s="207"/>
      <c r="JBI54" s="199"/>
      <c r="JBJ54" s="200"/>
      <c r="JBK54" s="201"/>
      <c r="JBL54" s="202"/>
      <c r="JBM54" s="203"/>
      <c r="JBN54" s="203"/>
      <c r="JBO54" s="204"/>
      <c r="JBP54" s="207"/>
      <c r="JBQ54" s="199"/>
      <c r="JBR54" s="200"/>
      <c r="JBS54" s="201"/>
      <c r="JBT54" s="202"/>
      <c r="JBU54" s="203"/>
      <c r="JBV54" s="203"/>
      <c r="JBW54" s="204"/>
      <c r="JBX54" s="207"/>
      <c r="JBY54" s="199"/>
      <c r="JBZ54" s="200"/>
      <c r="JCA54" s="201"/>
      <c r="JCB54" s="202"/>
      <c r="JCC54" s="203"/>
      <c r="JCD54" s="203"/>
      <c r="JCE54" s="204"/>
      <c r="JCF54" s="207"/>
      <c r="JCG54" s="199"/>
      <c r="JCH54" s="200"/>
      <c r="JCI54" s="201"/>
      <c r="JCJ54" s="202"/>
      <c r="JCK54" s="203"/>
      <c r="JCL54" s="203"/>
      <c r="JCM54" s="204"/>
      <c r="JCN54" s="207"/>
      <c r="JCO54" s="199"/>
      <c r="JCP54" s="200"/>
      <c r="JCQ54" s="201"/>
      <c r="JCR54" s="202"/>
      <c r="JCS54" s="203"/>
      <c r="JCT54" s="203"/>
      <c r="JCU54" s="204"/>
      <c r="JCV54" s="207"/>
      <c r="JCW54" s="199"/>
      <c r="JCX54" s="200"/>
      <c r="JCY54" s="201"/>
      <c r="JCZ54" s="202"/>
      <c r="JDA54" s="203"/>
      <c r="JDB54" s="203"/>
      <c r="JDC54" s="204"/>
      <c r="JDD54" s="207"/>
      <c r="JDE54" s="199"/>
      <c r="JDF54" s="200"/>
      <c r="JDG54" s="201"/>
      <c r="JDH54" s="202"/>
      <c r="JDI54" s="203"/>
      <c r="JDJ54" s="203"/>
      <c r="JDK54" s="204"/>
      <c r="JDL54" s="207"/>
      <c r="JDM54" s="199"/>
      <c r="JDN54" s="200"/>
      <c r="JDO54" s="201"/>
      <c r="JDP54" s="202"/>
      <c r="JDQ54" s="203"/>
      <c r="JDR54" s="203"/>
      <c r="JDS54" s="204"/>
      <c r="JDT54" s="207"/>
      <c r="JDU54" s="199"/>
      <c r="JDV54" s="200"/>
      <c r="JDW54" s="201"/>
      <c r="JDX54" s="202"/>
      <c r="JDY54" s="203"/>
      <c r="JDZ54" s="203"/>
      <c r="JEA54" s="204"/>
      <c r="JEB54" s="207"/>
      <c r="JEC54" s="199"/>
      <c r="JED54" s="200"/>
      <c r="JEE54" s="201"/>
      <c r="JEF54" s="202"/>
      <c r="JEG54" s="203"/>
      <c r="JEH54" s="203"/>
      <c r="JEI54" s="204"/>
      <c r="JEJ54" s="207"/>
      <c r="JEK54" s="199"/>
      <c r="JEL54" s="200"/>
      <c r="JEM54" s="201"/>
      <c r="JEN54" s="202"/>
      <c r="JEO54" s="203"/>
      <c r="JEP54" s="203"/>
      <c r="JEQ54" s="204"/>
      <c r="JER54" s="207"/>
      <c r="JES54" s="199"/>
      <c r="JET54" s="200"/>
      <c r="JEU54" s="201"/>
      <c r="JEV54" s="202"/>
      <c r="JEW54" s="203"/>
      <c r="JEX54" s="203"/>
      <c r="JEY54" s="204"/>
      <c r="JEZ54" s="207"/>
      <c r="JFA54" s="199"/>
      <c r="JFB54" s="200"/>
      <c r="JFC54" s="201"/>
      <c r="JFD54" s="202"/>
      <c r="JFE54" s="203"/>
      <c r="JFF54" s="203"/>
      <c r="JFG54" s="204"/>
      <c r="JFH54" s="207"/>
      <c r="JFI54" s="199"/>
      <c r="JFJ54" s="200"/>
      <c r="JFK54" s="201"/>
      <c r="JFL54" s="202"/>
      <c r="JFM54" s="203"/>
      <c r="JFN54" s="203"/>
      <c r="JFO54" s="204"/>
      <c r="JFP54" s="207"/>
      <c r="JFQ54" s="199"/>
      <c r="JFR54" s="200"/>
      <c r="JFS54" s="201"/>
      <c r="JFT54" s="202"/>
      <c r="JFU54" s="203"/>
      <c r="JFV54" s="203"/>
      <c r="JFW54" s="204"/>
      <c r="JFX54" s="207"/>
      <c r="JFY54" s="199"/>
      <c r="JFZ54" s="200"/>
      <c r="JGA54" s="201"/>
      <c r="JGB54" s="202"/>
      <c r="JGC54" s="203"/>
      <c r="JGD54" s="203"/>
      <c r="JGE54" s="204"/>
      <c r="JGF54" s="207"/>
      <c r="JGG54" s="199"/>
      <c r="JGH54" s="200"/>
      <c r="JGI54" s="201"/>
      <c r="JGJ54" s="202"/>
      <c r="JGK54" s="203"/>
      <c r="JGL54" s="203"/>
      <c r="JGM54" s="204"/>
      <c r="JGN54" s="207"/>
      <c r="JGO54" s="199"/>
      <c r="JGP54" s="200"/>
      <c r="JGQ54" s="201"/>
      <c r="JGR54" s="202"/>
      <c r="JGS54" s="203"/>
      <c r="JGT54" s="203"/>
      <c r="JGU54" s="204"/>
      <c r="JGV54" s="207"/>
      <c r="JGW54" s="199"/>
      <c r="JGX54" s="200"/>
      <c r="JGY54" s="201"/>
      <c r="JGZ54" s="202"/>
      <c r="JHA54" s="203"/>
      <c r="JHB54" s="203"/>
      <c r="JHC54" s="204"/>
      <c r="JHD54" s="207"/>
      <c r="JHE54" s="199"/>
      <c r="JHF54" s="200"/>
      <c r="JHG54" s="201"/>
      <c r="JHH54" s="202"/>
      <c r="JHI54" s="203"/>
      <c r="JHJ54" s="203"/>
      <c r="JHK54" s="204"/>
      <c r="JHL54" s="207"/>
      <c r="JHM54" s="199"/>
      <c r="JHN54" s="200"/>
      <c r="JHO54" s="201"/>
      <c r="JHP54" s="202"/>
      <c r="JHQ54" s="203"/>
      <c r="JHR54" s="203"/>
      <c r="JHS54" s="204"/>
      <c r="JHT54" s="207"/>
      <c r="JHU54" s="199"/>
      <c r="JHV54" s="200"/>
      <c r="JHW54" s="201"/>
      <c r="JHX54" s="202"/>
      <c r="JHY54" s="203"/>
      <c r="JHZ54" s="203"/>
      <c r="JIA54" s="204"/>
      <c r="JIB54" s="207"/>
      <c r="JIC54" s="199"/>
      <c r="JID54" s="200"/>
      <c r="JIE54" s="201"/>
      <c r="JIF54" s="202"/>
      <c r="JIG54" s="203"/>
      <c r="JIH54" s="203"/>
      <c r="JII54" s="204"/>
      <c r="JIJ54" s="207"/>
      <c r="JIK54" s="199"/>
      <c r="JIL54" s="200"/>
      <c r="JIM54" s="201"/>
      <c r="JIN54" s="202"/>
      <c r="JIO54" s="203"/>
      <c r="JIP54" s="203"/>
      <c r="JIQ54" s="204"/>
      <c r="JIR54" s="207"/>
      <c r="JIS54" s="199"/>
      <c r="JIT54" s="200"/>
      <c r="JIU54" s="201"/>
      <c r="JIV54" s="202"/>
      <c r="JIW54" s="203"/>
      <c r="JIX54" s="203"/>
      <c r="JIY54" s="204"/>
      <c r="JIZ54" s="207"/>
      <c r="JJA54" s="199"/>
      <c r="JJB54" s="200"/>
      <c r="JJC54" s="201"/>
      <c r="JJD54" s="202"/>
      <c r="JJE54" s="203"/>
      <c r="JJF54" s="203"/>
      <c r="JJG54" s="204"/>
      <c r="JJH54" s="207"/>
      <c r="JJI54" s="199"/>
      <c r="JJJ54" s="200"/>
      <c r="JJK54" s="201"/>
      <c r="JJL54" s="202"/>
      <c r="JJM54" s="203"/>
      <c r="JJN54" s="203"/>
      <c r="JJO54" s="204"/>
      <c r="JJP54" s="207"/>
      <c r="JJQ54" s="199"/>
      <c r="JJR54" s="200"/>
      <c r="JJS54" s="201"/>
      <c r="JJT54" s="202"/>
      <c r="JJU54" s="203"/>
      <c r="JJV54" s="203"/>
      <c r="JJW54" s="204"/>
      <c r="JJX54" s="207"/>
      <c r="JJY54" s="199"/>
      <c r="JJZ54" s="200"/>
      <c r="JKA54" s="201"/>
      <c r="JKB54" s="202"/>
      <c r="JKC54" s="203"/>
      <c r="JKD54" s="203"/>
      <c r="JKE54" s="204"/>
      <c r="JKF54" s="207"/>
      <c r="JKG54" s="199"/>
      <c r="JKH54" s="200"/>
      <c r="JKI54" s="201"/>
      <c r="JKJ54" s="202"/>
      <c r="JKK54" s="203"/>
      <c r="JKL54" s="203"/>
      <c r="JKM54" s="204"/>
      <c r="JKN54" s="207"/>
      <c r="JKO54" s="199"/>
      <c r="JKP54" s="200"/>
      <c r="JKQ54" s="201"/>
      <c r="JKR54" s="202"/>
      <c r="JKS54" s="203"/>
      <c r="JKT54" s="203"/>
      <c r="JKU54" s="204"/>
      <c r="JKV54" s="207"/>
      <c r="JKW54" s="199"/>
      <c r="JKX54" s="200"/>
      <c r="JKY54" s="201"/>
      <c r="JKZ54" s="202"/>
      <c r="JLA54" s="203"/>
      <c r="JLB54" s="203"/>
      <c r="JLC54" s="204"/>
      <c r="JLD54" s="207"/>
      <c r="JLE54" s="199"/>
      <c r="JLF54" s="200"/>
      <c r="JLG54" s="201"/>
      <c r="JLH54" s="202"/>
      <c r="JLI54" s="203"/>
      <c r="JLJ54" s="203"/>
      <c r="JLK54" s="204"/>
      <c r="JLL54" s="207"/>
      <c r="JLM54" s="199"/>
      <c r="JLN54" s="200"/>
      <c r="JLO54" s="201"/>
      <c r="JLP54" s="202"/>
      <c r="JLQ54" s="203"/>
      <c r="JLR54" s="203"/>
      <c r="JLS54" s="204"/>
      <c r="JLT54" s="207"/>
      <c r="JLU54" s="199"/>
      <c r="JLV54" s="200"/>
      <c r="JLW54" s="201"/>
      <c r="JLX54" s="202"/>
      <c r="JLY54" s="203"/>
      <c r="JLZ54" s="203"/>
      <c r="JMA54" s="204"/>
      <c r="JMB54" s="207"/>
      <c r="JMC54" s="199"/>
      <c r="JMD54" s="200"/>
      <c r="JME54" s="201"/>
      <c r="JMF54" s="202"/>
      <c r="JMG54" s="203"/>
      <c r="JMH54" s="203"/>
      <c r="JMI54" s="204"/>
      <c r="JMJ54" s="207"/>
      <c r="JMK54" s="199"/>
      <c r="JML54" s="200"/>
      <c r="JMM54" s="201"/>
      <c r="JMN54" s="202"/>
      <c r="JMO54" s="203"/>
      <c r="JMP54" s="203"/>
      <c r="JMQ54" s="204"/>
      <c r="JMR54" s="207"/>
      <c r="JMS54" s="199"/>
      <c r="JMT54" s="200"/>
      <c r="JMU54" s="201"/>
      <c r="JMV54" s="202"/>
      <c r="JMW54" s="203"/>
      <c r="JMX54" s="203"/>
      <c r="JMY54" s="204"/>
      <c r="JMZ54" s="207"/>
      <c r="JNA54" s="199"/>
      <c r="JNB54" s="200"/>
      <c r="JNC54" s="201"/>
      <c r="JND54" s="202"/>
      <c r="JNE54" s="203"/>
      <c r="JNF54" s="203"/>
      <c r="JNG54" s="204"/>
      <c r="JNH54" s="207"/>
      <c r="JNI54" s="199"/>
      <c r="JNJ54" s="200"/>
      <c r="JNK54" s="201"/>
      <c r="JNL54" s="202"/>
      <c r="JNM54" s="203"/>
      <c r="JNN54" s="203"/>
      <c r="JNO54" s="204"/>
      <c r="JNP54" s="207"/>
      <c r="JNQ54" s="199"/>
      <c r="JNR54" s="200"/>
      <c r="JNS54" s="201"/>
      <c r="JNT54" s="202"/>
      <c r="JNU54" s="203"/>
      <c r="JNV54" s="203"/>
      <c r="JNW54" s="204"/>
      <c r="JNX54" s="207"/>
      <c r="JNY54" s="199"/>
      <c r="JNZ54" s="200"/>
      <c r="JOA54" s="201"/>
      <c r="JOB54" s="202"/>
      <c r="JOC54" s="203"/>
      <c r="JOD54" s="203"/>
      <c r="JOE54" s="204"/>
      <c r="JOF54" s="207"/>
      <c r="JOG54" s="199"/>
      <c r="JOH54" s="200"/>
      <c r="JOI54" s="201"/>
      <c r="JOJ54" s="202"/>
      <c r="JOK54" s="203"/>
      <c r="JOL54" s="203"/>
      <c r="JOM54" s="204"/>
      <c r="JON54" s="207"/>
      <c r="JOO54" s="199"/>
      <c r="JOP54" s="200"/>
      <c r="JOQ54" s="201"/>
      <c r="JOR54" s="202"/>
      <c r="JOS54" s="203"/>
      <c r="JOT54" s="203"/>
      <c r="JOU54" s="204"/>
      <c r="JOV54" s="207"/>
      <c r="JOW54" s="199"/>
      <c r="JOX54" s="200"/>
      <c r="JOY54" s="201"/>
      <c r="JOZ54" s="202"/>
      <c r="JPA54" s="203"/>
      <c r="JPB54" s="203"/>
      <c r="JPC54" s="204"/>
      <c r="JPD54" s="207"/>
      <c r="JPE54" s="199"/>
      <c r="JPF54" s="200"/>
      <c r="JPG54" s="201"/>
      <c r="JPH54" s="202"/>
      <c r="JPI54" s="203"/>
      <c r="JPJ54" s="203"/>
      <c r="JPK54" s="204"/>
      <c r="JPL54" s="207"/>
      <c r="JPM54" s="199"/>
      <c r="JPN54" s="200"/>
      <c r="JPO54" s="201"/>
      <c r="JPP54" s="202"/>
      <c r="JPQ54" s="203"/>
      <c r="JPR54" s="203"/>
      <c r="JPS54" s="204"/>
      <c r="JPT54" s="207"/>
      <c r="JPU54" s="199"/>
      <c r="JPV54" s="200"/>
      <c r="JPW54" s="201"/>
      <c r="JPX54" s="202"/>
      <c r="JPY54" s="203"/>
      <c r="JPZ54" s="203"/>
      <c r="JQA54" s="204"/>
      <c r="JQB54" s="207"/>
      <c r="JQC54" s="199"/>
      <c r="JQD54" s="200"/>
      <c r="JQE54" s="201"/>
      <c r="JQF54" s="202"/>
      <c r="JQG54" s="203"/>
      <c r="JQH54" s="203"/>
      <c r="JQI54" s="204"/>
      <c r="JQJ54" s="207"/>
      <c r="JQK54" s="199"/>
      <c r="JQL54" s="200"/>
      <c r="JQM54" s="201"/>
      <c r="JQN54" s="202"/>
      <c r="JQO54" s="203"/>
      <c r="JQP54" s="203"/>
      <c r="JQQ54" s="204"/>
      <c r="JQR54" s="207"/>
      <c r="JQS54" s="199"/>
      <c r="JQT54" s="200"/>
      <c r="JQU54" s="201"/>
      <c r="JQV54" s="202"/>
      <c r="JQW54" s="203"/>
      <c r="JQX54" s="203"/>
      <c r="JQY54" s="204"/>
      <c r="JQZ54" s="207"/>
      <c r="JRA54" s="199"/>
      <c r="JRB54" s="200"/>
      <c r="JRC54" s="201"/>
      <c r="JRD54" s="202"/>
      <c r="JRE54" s="203"/>
      <c r="JRF54" s="203"/>
      <c r="JRG54" s="204"/>
      <c r="JRH54" s="207"/>
      <c r="JRI54" s="199"/>
      <c r="JRJ54" s="200"/>
      <c r="JRK54" s="201"/>
      <c r="JRL54" s="202"/>
      <c r="JRM54" s="203"/>
      <c r="JRN54" s="203"/>
      <c r="JRO54" s="204"/>
      <c r="JRP54" s="207"/>
      <c r="JRQ54" s="199"/>
      <c r="JRR54" s="200"/>
      <c r="JRS54" s="201"/>
      <c r="JRT54" s="202"/>
      <c r="JRU54" s="203"/>
      <c r="JRV54" s="203"/>
      <c r="JRW54" s="204"/>
      <c r="JRX54" s="207"/>
      <c r="JRY54" s="199"/>
      <c r="JRZ54" s="200"/>
      <c r="JSA54" s="201"/>
      <c r="JSB54" s="202"/>
      <c r="JSC54" s="203"/>
      <c r="JSD54" s="203"/>
      <c r="JSE54" s="204"/>
      <c r="JSF54" s="207"/>
      <c r="JSG54" s="199"/>
      <c r="JSH54" s="200"/>
      <c r="JSI54" s="201"/>
      <c r="JSJ54" s="202"/>
      <c r="JSK54" s="203"/>
      <c r="JSL54" s="203"/>
      <c r="JSM54" s="204"/>
      <c r="JSN54" s="207"/>
      <c r="JSO54" s="199"/>
      <c r="JSP54" s="200"/>
      <c r="JSQ54" s="201"/>
      <c r="JSR54" s="202"/>
      <c r="JSS54" s="203"/>
      <c r="JST54" s="203"/>
      <c r="JSU54" s="204"/>
      <c r="JSV54" s="207"/>
      <c r="JSW54" s="199"/>
      <c r="JSX54" s="200"/>
      <c r="JSY54" s="201"/>
      <c r="JSZ54" s="202"/>
      <c r="JTA54" s="203"/>
      <c r="JTB54" s="203"/>
      <c r="JTC54" s="204"/>
      <c r="JTD54" s="207"/>
      <c r="JTE54" s="199"/>
      <c r="JTF54" s="200"/>
      <c r="JTG54" s="201"/>
      <c r="JTH54" s="202"/>
      <c r="JTI54" s="203"/>
      <c r="JTJ54" s="203"/>
      <c r="JTK54" s="204"/>
      <c r="JTL54" s="207"/>
      <c r="JTM54" s="199"/>
      <c r="JTN54" s="200"/>
      <c r="JTO54" s="201"/>
      <c r="JTP54" s="202"/>
      <c r="JTQ54" s="203"/>
      <c r="JTR54" s="203"/>
      <c r="JTS54" s="204"/>
      <c r="JTT54" s="207"/>
      <c r="JTU54" s="199"/>
      <c r="JTV54" s="200"/>
      <c r="JTW54" s="201"/>
      <c r="JTX54" s="202"/>
      <c r="JTY54" s="203"/>
      <c r="JTZ54" s="203"/>
      <c r="JUA54" s="204"/>
      <c r="JUB54" s="207"/>
      <c r="JUC54" s="199"/>
      <c r="JUD54" s="200"/>
      <c r="JUE54" s="201"/>
      <c r="JUF54" s="202"/>
      <c r="JUG54" s="203"/>
      <c r="JUH54" s="203"/>
      <c r="JUI54" s="204"/>
      <c r="JUJ54" s="207"/>
      <c r="JUK54" s="199"/>
      <c r="JUL54" s="200"/>
      <c r="JUM54" s="201"/>
      <c r="JUN54" s="202"/>
      <c r="JUO54" s="203"/>
      <c r="JUP54" s="203"/>
      <c r="JUQ54" s="204"/>
      <c r="JUR54" s="207"/>
      <c r="JUS54" s="199"/>
      <c r="JUT54" s="200"/>
      <c r="JUU54" s="201"/>
      <c r="JUV54" s="202"/>
      <c r="JUW54" s="203"/>
      <c r="JUX54" s="203"/>
      <c r="JUY54" s="204"/>
      <c r="JUZ54" s="207"/>
      <c r="JVA54" s="199"/>
      <c r="JVB54" s="200"/>
      <c r="JVC54" s="201"/>
      <c r="JVD54" s="202"/>
      <c r="JVE54" s="203"/>
      <c r="JVF54" s="203"/>
      <c r="JVG54" s="204"/>
      <c r="JVH54" s="207"/>
      <c r="JVI54" s="199"/>
      <c r="JVJ54" s="200"/>
      <c r="JVK54" s="201"/>
      <c r="JVL54" s="202"/>
      <c r="JVM54" s="203"/>
      <c r="JVN54" s="203"/>
      <c r="JVO54" s="204"/>
      <c r="JVP54" s="207"/>
      <c r="JVQ54" s="199"/>
      <c r="JVR54" s="200"/>
      <c r="JVS54" s="201"/>
      <c r="JVT54" s="202"/>
      <c r="JVU54" s="203"/>
      <c r="JVV54" s="203"/>
      <c r="JVW54" s="204"/>
      <c r="JVX54" s="207"/>
      <c r="JVY54" s="199"/>
      <c r="JVZ54" s="200"/>
      <c r="JWA54" s="201"/>
      <c r="JWB54" s="202"/>
      <c r="JWC54" s="203"/>
      <c r="JWD54" s="203"/>
      <c r="JWE54" s="204"/>
      <c r="JWF54" s="207"/>
      <c r="JWG54" s="199"/>
      <c r="JWH54" s="200"/>
      <c r="JWI54" s="201"/>
      <c r="JWJ54" s="202"/>
      <c r="JWK54" s="203"/>
      <c r="JWL54" s="203"/>
      <c r="JWM54" s="204"/>
      <c r="JWN54" s="207"/>
      <c r="JWO54" s="199"/>
      <c r="JWP54" s="200"/>
      <c r="JWQ54" s="201"/>
      <c r="JWR54" s="202"/>
      <c r="JWS54" s="203"/>
      <c r="JWT54" s="203"/>
      <c r="JWU54" s="204"/>
      <c r="JWV54" s="207"/>
      <c r="JWW54" s="199"/>
      <c r="JWX54" s="200"/>
      <c r="JWY54" s="201"/>
      <c r="JWZ54" s="202"/>
      <c r="JXA54" s="203"/>
      <c r="JXB54" s="203"/>
      <c r="JXC54" s="204"/>
      <c r="JXD54" s="207"/>
      <c r="JXE54" s="199"/>
      <c r="JXF54" s="200"/>
      <c r="JXG54" s="201"/>
      <c r="JXH54" s="202"/>
      <c r="JXI54" s="203"/>
      <c r="JXJ54" s="203"/>
      <c r="JXK54" s="204"/>
      <c r="JXL54" s="207"/>
      <c r="JXM54" s="199"/>
      <c r="JXN54" s="200"/>
      <c r="JXO54" s="201"/>
      <c r="JXP54" s="202"/>
      <c r="JXQ54" s="203"/>
      <c r="JXR54" s="203"/>
      <c r="JXS54" s="204"/>
      <c r="JXT54" s="207"/>
      <c r="JXU54" s="199"/>
      <c r="JXV54" s="200"/>
      <c r="JXW54" s="201"/>
      <c r="JXX54" s="202"/>
      <c r="JXY54" s="203"/>
      <c r="JXZ54" s="203"/>
      <c r="JYA54" s="204"/>
      <c r="JYB54" s="207"/>
      <c r="JYC54" s="199"/>
      <c r="JYD54" s="200"/>
      <c r="JYE54" s="201"/>
      <c r="JYF54" s="202"/>
      <c r="JYG54" s="203"/>
      <c r="JYH54" s="203"/>
      <c r="JYI54" s="204"/>
      <c r="JYJ54" s="207"/>
      <c r="JYK54" s="199"/>
      <c r="JYL54" s="200"/>
      <c r="JYM54" s="201"/>
      <c r="JYN54" s="202"/>
      <c r="JYO54" s="203"/>
      <c r="JYP54" s="203"/>
      <c r="JYQ54" s="204"/>
      <c r="JYR54" s="207"/>
      <c r="JYS54" s="199"/>
      <c r="JYT54" s="200"/>
      <c r="JYU54" s="201"/>
      <c r="JYV54" s="202"/>
      <c r="JYW54" s="203"/>
      <c r="JYX54" s="203"/>
      <c r="JYY54" s="204"/>
      <c r="JYZ54" s="207"/>
      <c r="JZA54" s="199"/>
      <c r="JZB54" s="200"/>
      <c r="JZC54" s="201"/>
      <c r="JZD54" s="202"/>
      <c r="JZE54" s="203"/>
      <c r="JZF54" s="203"/>
      <c r="JZG54" s="204"/>
      <c r="JZH54" s="207"/>
      <c r="JZI54" s="199"/>
      <c r="JZJ54" s="200"/>
      <c r="JZK54" s="201"/>
      <c r="JZL54" s="202"/>
      <c r="JZM54" s="203"/>
      <c r="JZN54" s="203"/>
      <c r="JZO54" s="204"/>
      <c r="JZP54" s="207"/>
      <c r="JZQ54" s="199"/>
      <c r="JZR54" s="200"/>
      <c r="JZS54" s="201"/>
      <c r="JZT54" s="202"/>
      <c r="JZU54" s="203"/>
      <c r="JZV54" s="203"/>
      <c r="JZW54" s="204"/>
      <c r="JZX54" s="207"/>
      <c r="JZY54" s="199"/>
      <c r="JZZ54" s="200"/>
      <c r="KAA54" s="201"/>
      <c r="KAB54" s="202"/>
      <c r="KAC54" s="203"/>
      <c r="KAD54" s="203"/>
      <c r="KAE54" s="204"/>
      <c r="KAF54" s="207"/>
      <c r="KAG54" s="199"/>
      <c r="KAH54" s="200"/>
      <c r="KAI54" s="201"/>
      <c r="KAJ54" s="202"/>
      <c r="KAK54" s="203"/>
      <c r="KAL54" s="203"/>
      <c r="KAM54" s="204"/>
      <c r="KAN54" s="207"/>
      <c r="KAO54" s="199"/>
      <c r="KAP54" s="200"/>
      <c r="KAQ54" s="201"/>
      <c r="KAR54" s="202"/>
      <c r="KAS54" s="203"/>
      <c r="KAT54" s="203"/>
      <c r="KAU54" s="204"/>
      <c r="KAV54" s="207"/>
      <c r="KAW54" s="199"/>
      <c r="KAX54" s="200"/>
      <c r="KAY54" s="201"/>
      <c r="KAZ54" s="202"/>
      <c r="KBA54" s="203"/>
      <c r="KBB54" s="203"/>
      <c r="KBC54" s="204"/>
      <c r="KBD54" s="207"/>
      <c r="KBE54" s="199"/>
      <c r="KBF54" s="200"/>
      <c r="KBG54" s="201"/>
      <c r="KBH54" s="202"/>
      <c r="KBI54" s="203"/>
      <c r="KBJ54" s="203"/>
      <c r="KBK54" s="204"/>
      <c r="KBL54" s="207"/>
      <c r="KBM54" s="199"/>
      <c r="KBN54" s="200"/>
      <c r="KBO54" s="201"/>
      <c r="KBP54" s="202"/>
      <c r="KBQ54" s="203"/>
      <c r="KBR54" s="203"/>
      <c r="KBS54" s="204"/>
      <c r="KBT54" s="207"/>
      <c r="KBU54" s="199"/>
      <c r="KBV54" s="200"/>
      <c r="KBW54" s="201"/>
      <c r="KBX54" s="202"/>
      <c r="KBY54" s="203"/>
      <c r="KBZ54" s="203"/>
      <c r="KCA54" s="204"/>
      <c r="KCB54" s="207"/>
      <c r="KCC54" s="199"/>
      <c r="KCD54" s="200"/>
      <c r="KCE54" s="201"/>
      <c r="KCF54" s="202"/>
      <c r="KCG54" s="203"/>
      <c r="KCH54" s="203"/>
      <c r="KCI54" s="204"/>
      <c r="KCJ54" s="207"/>
      <c r="KCK54" s="199"/>
      <c r="KCL54" s="200"/>
      <c r="KCM54" s="201"/>
      <c r="KCN54" s="202"/>
      <c r="KCO54" s="203"/>
      <c r="KCP54" s="203"/>
      <c r="KCQ54" s="204"/>
      <c r="KCR54" s="207"/>
      <c r="KCS54" s="199"/>
      <c r="KCT54" s="200"/>
      <c r="KCU54" s="201"/>
      <c r="KCV54" s="202"/>
      <c r="KCW54" s="203"/>
      <c r="KCX54" s="203"/>
      <c r="KCY54" s="204"/>
      <c r="KCZ54" s="207"/>
      <c r="KDA54" s="199"/>
      <c r="KDB54" s="200"/>
      <c r="KDC54" s="201"/>
      <c r="KDD54" s="202"/>
      <c r="KDE54" s="203"/>
      <c r="KDF54" s="203"/>
      <c r="KDG54" s="204"/>
      <c r="KDH54" s="207"/>
      <c r="KDI54" s="199"/>
      <c r="KDJ54" s="200"/>
      <c r="KDK54" s="201"/>
      <c r="KDL54" s="202"/>
      <c r="KDM54" s="203"/>
      <c r="KDN54" s="203"/>
      <c r="KDO54" s="204"/>
      <c r="KDP54" s="207"/>
      <c r="KDQ54" s="199"/>
      <c r="KDR54" s="200"/>
      <c r="KDS54" s="201"/>
      <c r="KDT54" s="202"/>
      <c r="KDU54" s="203"/>
      <c r="KDV54" s="203"/>
      <c r="KDW54" s="204"/>
      <c r="KDX54" s="207"/>
      <c r="KDY54" s="199"/>
      <c r="KDZ54" s="200"/>
      <c r="KEA54" s="201"/>
      <c r="KEB54" s="202"/>
      <c r="KEC54" s="203"/>
      <c r="KED54" s="203"/>
      <c r="KEE54" s="204"/>
      <c r="KEF54" s="207"/>
      <c r="KEG54" s="199"/>
      <c r="KEH54" s="200"/>
      <c r="KEI54" s="201"/>
      <c r="KEJ54" s="202"/>
      <c r="KEK54" s="203"/>
      <c r="KEL54" s="203"/>
      <c r="KEM54" s="204"/>
      <c r="KEN54" s="207"/>
      <c r="KEO54" s="199"/>
      <c r="KEP54" s="200"/>
      <c r="KEQ54" s="201"/>
      <c r="KER54" s="202"/>
      <c r="KES54" s="203"/>
      <c r="KET54" s="203"/>
      <c r="KEU54" s="204"/>
      <c r="KEV54" s="207"/>
      <c r="KEW54" s="199"/>
      <c r="KEX54" s="200"/>
      <c r="KEY54" s="201"/>
      <c r="KEZ54" s="202"/>
      <c r="KFA54" s="203"/>
      <c r="KFB54" s="203"/>
      <c r="KFC54" s="204"/>
      <c r="KFD54" s="207"/>
      <c r="KFE54" s="199"/>
      <c r="KFF54" s="200"/>
      <c r="KFG54" s="201"/>
      <c r="KFH54" s="202"/>
      <c r="KFI54" s="203"/>
      <c r="KFJ54" s="203"/>
      <c r="KFK54" s="204"/>
      <c r="KFL54" s="207"/>
      <c r="KFM54" s="199"/>
      <c r="KFN54" s="200"/>
      <c r="KFO54" s="201"/>
      <c r="KFP54" s="202"/>
      <c r="KFQ54" s="203"/>
      <c r="KFR54" s="203"/>
      <c r="KFS54" s="204"/>
      <c r="KFT54" s="207"/>
      <c r="KFU54" s="199"/>
      <c r="KFV54" s="200"/>
      <c r="KFW54" s="201"/>
      <c r="KFX54" s="202"/>
      <c r="KFY54" s="203"/>
      <c r="KFZ54" s="203"/>
      <c r="KGA54" s="204"/>
      <c r="KGB54" s="207"/>
      <c r="KGC54" s="199"/>
      <c r="KGD54" s="200"/>
      <c r="KGE54" s="201"/>
      <c r="KGF54" s="202"/>
      <c r="KGG54" s="203"/>
      <c r="KGH54" s="203"/>
      <c r="KGI54" s="204"/>
      <c r="KGJ54" s="207"/>
      <c r="KGK54" s="199"/>
      <c r="KGL54" s="200"/>
      <c r="KGM54" s="201"/>
      <c r="KGN54" s="202"/>
      <c r="KGO54" s="203"/>
      <c r="KGP54" s="203"/>
      <c r="KGQ54" s="204"/>
      <c r="KGR54" s="207"/>
      <c r="KGS54" s="199"/>
      <c r="KGT54" s="200"/>
      <c r="KGU54" s="201"/>
      <c r="KGV54" s="202"/>
      <c r="KGW54" s="203"/>
      <c r="KGX54" s="203"/>
      <c r="KGY54" s="204"/>
      <c r="KGZ54" s="207"/>
      <c r="KHA54" s="199"/>
      <c r="KHB54" s="200"/>
      <c r="KHC54" s="201"/>
      <c r="KHD54" s="202"/>
      <c r="KHE54" s="203"/>
      <c r="KHF54" s="203"/>
      <c r="KHG54" s="204"/>
      <c r="KHH54" s="207"/>
      <c r="KHI54" s="199"/>
      <c r="KHJ54" s="200"/>
      <c r="KHK54" s="201"/>
      <c r="KHL54" s="202"/>
      <c r="KHM54" s="203"/>
      <c r="KHN54" s="203"/>
      <c r="KHO54" s="204"/>
      <c r="KHP54" s="207"/>
      <c r="KHQ54" s="199"/>
      <c r="KHR54" s="200"/>
      <c r="KHS54" s="201"/>
      <c r="KHT54" s="202"/>
      <c r="KHU54" s="203"/>
      <c r="KHV54" s="203"/>
      <c r="KHW54" s="204"/>
      <c r="KHX54" s="207"/>
      <c r="KHY54" s="199"/>
      <c r="KHZ54" s="200"/>
      <c r="KIA54" s="201"/>
      <c r="KIB54" s="202"/>
      <c r="KIC54" s="203"/>
      <c r="KID54" s="203"/>
      <c r="KIE54" s="204"/>
      <c r="KIF54" s="207"/>
      <c r="KIG54" s="199"/>
      <c r="KIH54" s="200"/>
      <c r="KII54" s="201"/>
      <c r="KIJ54" s="202"/>
      <c r="KIK54" s="203"/>
      <c r="KIL54" s="203"/>
      <c r="KIM54" s="204"/>
      <c r="KIN54" s="207"/>
      <c r="KIO54" s="199"/>
      <c r="KIP54" s="200"/>
      <c r="KIQ54" s="201"/>
      <c r="KIR54" s="202"/>
      <c r="KIS54" s="203"/>
      <c r="KIT54" s="203"/>
      <c r="KIU54" s="204"/>
      <c r="KIV54" s="207"/>
      <c r="KIW54" s="199"/>
      <c r="KIX54" s="200"/>
      <c r="KIY54" s="201"/>
      <c r="KIZ54" s="202"/>
      <c r="KJA54" s="203"/>
      <c r="KJB54" s="203"/>
      <c r="KJC54" s="204"/>
      <c r="KJD54" s="207"/>
      <c r="KJE54" s="199"/>
      <c r="KJF54" s="200"/>
      <c r="KJG54" s="201"/>
      <c r="KJH54" s="202"/>
      <c r="KJI54" s="203"/>
      <c r="KJJ54" s="203"/>
      <c r="KJK54" s="204"/>
      <c r="KJL54" s="207"/>
      <c r="KJM54" s="199"/>
      <c r="KJN54" s="200"/>
      <c r="KJO54" s="201"/>
      <c r="KJP54" s="202"/>
      <c r="KJQ54" s="203"/>
      <c r="KJR54" s="203"/>
      <c r="KJS54" s="204"/>
      <c r="KJT54" s="207"/>
      <c r="KJU54" s="199"/>
      <c r="KJV54" s="200"/>
      <c r="KJW54" s="201"/>
      <c r="KJX54" s="202"/>
      <c r="KJY54" s="203"/>
      <c r="KJZ54" s="203"/>
      <c r="KKA54" s="204"/>
      <c r="KKB54" s="207"/>
      <c r="KKC54" s="199"/>
      <c r="KKD54" s="200"/>
      <c r="KKE54" s="201"/>
      <c r="KKF54" s="202"/>
      <c r="KKG54" s="203"/>
      <c r="KKH54" s="203"/>
      <c r="KKI54" s="204"/>
      <c r="KKJ54" s="207"/>
      <c r="KKK54" s="199"/>
      <c r="KKL54" s="200"/>
      <c r="KKM54" s="201"/>
      <c r="KKN54" s="202"/>
      <c r="KKO54" s="203"/>
      <c r="KKP54" s="203"/>
      <c r="KKQ54" s="204"/>
      <c r="KKR54" s="207"/>
      <c r="KKS54" s="199"/>
      <c r="KKT54" s="200"/>
      <c r="KKU54" s="201"/>
      <c r="KKV54" s="202"/>
      <c r="KKW54" s="203"/>
      <c r="KKX54" s="203"/>
      <c r="KKY54" s="204"/>
      <c r="KKZ54" s="207"/>
      <c r="KLA54" s="199"/>
      <c r="KLB54" s="200"/>
      <c r="KLC54" s="201"/>
      <c r="KLD54" s="202"/>
      <c r="KLE54" s="203"/>
      <c r="KLF54" s="203"/>
      <c r="KLG54" s="204"/>
      <c r="KLH54" s="207"/>
      <c r="KLI54" s="199"/>
      <c r="KLJ54" s="200"/>
      <c r="KLK54" s="201"/>
      <c r="KLL54" s="202"/>
      <c r="KLM54" s="203"/>
      <c r="KLN54" s="203"/>
      <c r="KLO54" s="204"/>
      <c r="KLP54" s="207"/>
      <c r="KLQ54" s="199"/>
      <c r="KLR54" s="200"/>
      <c r="KLS54" s="201"/>
      <c r="KLT54" s="202"/>
      <c r="KLU54" s="203"/>
      <c r="KLV54" s="203"/>
      <c r="KLW54" s="204"/>
      <c r="KLX54" s="207"/>
      <c r="KLY54" s="199"/>
      <c r="KLZ54" s="200"/>
      <c r="KMA54" s="201"/>
      <c r="KMB54" s="202"/>
      <c r="KMC54" s="203"/>
      <c r="KMD54" s="203"/>
      <c r="KME54" s="204"/>
      <c r="KMF54" s="207"/>
      <c r="KMG54" s="199"/>
      <c r="KMH54" s="200"/>
      <c r="KMI54" s="201"/>
      <c r="KMJ54" s="202"/>
      <c r="KMK54" s="203"/>
      <c r="KML54" s="203"/>
      <c r="KMM54" s="204"/>
      <c r="KMN54" s="207"/>
      <c r="KMO54" s="199"/>
      <c r="KMP54" s="200"/>
      <c r="KMQ54" s="201"/>
      <c r="KMR54" s="202"/>
      <c r="KMS54" s="203"/>
      <c r="KMT54" s="203"/>
      <c r="KMU54" s="204"/>
      <c r="KMV54" s="207"/>
      <c r="KMW54" s="199"/>
      <c r="KMX54" s="200"/>
      <c r="KMY54" s="201"/>
      <c r="KMZ54" s="202"/>
      <c r="KNA54" s="203"/>
      <c r="KNB54" s="203"/>
      <c r="KNC54" s="204"/>
      <c r="KND54" s="207"/>
      <c r="KNE54" s="199"/>
      <c r="KNF54" s="200"/>
      <c r="KNG54" s="201"/>
      <c r="KNH54" s="202"/>
      <c r="KNI54" s="203"/>
      <c r="KNJ54" s="203"/>
      <c r="KNK54" s="204"/>
      <c r="KNL54" s="207"/>
      <c r="KNM54" s="199"/>
      <c r="KNN54" s="200"/>
      <c r="KNO54" s="201"/>
      <c r="KNP54" s="202"/>
      <c r="KNQ54" s="203"/>
      <c r="KNR54" s="203"/>
      <c r="KNS54" s="204"/>
      <c r="KNT54" s="207"/>
      <c r="KNU54" s="199"/>
      <c r="KNV54" s="200"/>
      <c r="KNW54" s="201"/>
      <c r="KNX54" s="202"/>
      <c r="KNY54" s="203"/>
      <c r="KNZ54" s="203"/>
      <c r="KOA54" s="204"/>
      <c r="KOB54" s="207"/>
      <c r="KOC54" s="199"/>
      <c r="KOD54" s="200"/>
      <c r="KOE54" s="201"/>
      <c r="KOF54" s="202"/>
      <c r="KOG54" s="203"/>
      <c r="KOH54" s="203"/>
      <c r="KOI54" s="204"/>
      <c r="KOJ54" s="207"/>
      <c r="KOK54" s="199"/>
      <c r="KOL54" s="200"/>
      <c r="KOM54" s="201"/>
      <c r="KON54" s="202"/>
      <c r="KOO54" s="203"/>
      <c r="KOP54" s="203"/>
      <c r="KOQ54" s="204"/>
      <c r="KOR54" s="207"/>
      <c r="KOS54" s="199"/>
      <c r="KOT54" s="200"/>
      <c r="KOU54" s="201"/>
      <c r="KOV54" s="202"/>
      <c r="KOW54" s="203"/>
      <c r="KOX54" s="203"/>
      <c r="KOY54" s="204"/>
      <c r="KOZ54" s="207"/>
      <c r="KPA54" s="199"/>
      <c r="KPB54" s="200"/>
      <c r="KPC54" s="201"/>
      <c r="KPD54" s="202"/>
      <c r="KPE54" s="203"/>
      <c r="KPF54" s="203"/>
      <c r="KPG54" s="204"/>
      <c r="KPH54" s="207"/>
      <c r="KPI54" s="199"/>
      <c r="KPJ54" s="200"/>
      <c r="KPK54" s="201"/>
      <c r="KPL54" s="202"/>
      <c r="KPM54" s="203"/>
      <c r="KPN54" s="203"/>
      <c r="KPO54" s="204"/>
      <c r="KPP54" s="207"/>
      <c r="KPQ54" s="199"/>
      <c r="KPR54" s="200"/>
      <c r="KPS54" s="201"/>
      <c r="KPT54" s="202"/>
      <c r="KPU54" s="203"/>
      <c r="KPV54" s="203"/>
      <c r="KPW54" s="204"/>
      <c r="KPX54" s="207"/>
      <c r="KPY54" s="199"/>
      <c r="KPZ54" s="200"/>
      <c r="KQA54" s="201"/>
      <c r="KQB54" s="202"/>
      <c r="KQC54" s="203"/>
      <c r="KQD54" s="203"/>
      <c r="KQE54" s="204"/>
      <c r="KQF54" s="207"/>
      <c r="KQG54" s="199"/>
      <c r="KQH54" s="200"/>
      <c r="KQI54" s="201"/>
      <c r="KQJ54" s="202"/>
      <c r="KQK54" s="203"/>
      <c r="KQL54" s="203"/>
      <c r="KQM54" s="204"/>
      <c r="KQN54" s="207"/>
      <c r="KQO54" s="199"/>
      <c r="KQP54" s="200"/>
      <c r="KQQ54" s="201"/>
      <c r="KQR54" s="202"/>
      <c r="KQS54" s="203"/>
      <c r="KQT54" s="203"/>
      <c r="KQU54" s="204"/>
      <c r="KQV54" s="207"/>
      <c r="KQW54" s="199"/>
      <c r="KQX54" s="200"/>
      <c r="KQY54" s="201"/>
      <c r="KQZ54" s="202"/>
      <c r="KRA54" s="203"/>
      <c r="KRB54" s="203"/>
      <c r="KRC54" s="204"/>
      <c r="KRD54" s="207"/>
      <c r="KRE54" s="199"/>
      <c r="KRF54" s="200"/>
      <c r="KRG54" s="201"/>
      <c r="KRH54" s="202"/>
      <c r="KRI54" s="203"/>
      <c r="KRJ54" s="203"/>
      <c r="KRK54" s="204"/>
      <c r="KRL54" s="207"/>
      <c r="KRM54" s="199"/>
      <c r="KRN54" s="200"/>
      <c r="KRO54" s="201"/>
      <c r="KRP54" s="202"/>
      <c r="KRQ54" s="203"/>
      <c r="KRR54" s="203"/>
      <c r="KRS54" s="204"/>
      <c r="KRT54" s="207"/>
      <c r="KRU54" s="199"/>
      <c r="KRV54" s="200"/>
      <c r="KRW54" s="201"/>
      <c r="KRX54" s="202"/>
      <c r="KRY54" s="203"/>
      <c r="KRZ54" s="203"/>
      <c r="KSA54" s="204"/>
      <c r="KSB54" s="207"/>
      <c r="KSC54" s="199"/>
      <c r="KSD54" s="200"/>
      <c r="KSE54" s="201"/>
      <c r="KSF54" s="202"/>
      <c r="KSG54" s="203"/>
      <c r="KSH54" s="203"/>
      <c r="KSI54" s="204"/>
      <c r="KSJ54" s="207"/>
      <c r="KSK54" s="199"/>
      <c r="KSL54" s="200"/>
      <c r="KSM54" s="201"/>
      <c r="KSN54" s="202"/>
      <c r="KSO54" s="203"/>
      <c r="KSP54" s="203"/>
      <c r="KSQ54" s="204"/>
      <c r="KSR54" s="207"/>
      <c r="KSS54" s="199"/>
      <c r="KST54" s="200"/>
      <c r="KSU54" s="201"/>
      <c r="KSV54" s="202"/>
      <c r="KSW54" s="203"/>
      <c r="KSX54" s="203"/>
      <c r="KSY54" s="204"/>
      <c r="KSZ54" s="207"/>
      <c r="KTA54" s="199"/>
      <c r="KTB54" s="200"/>
      <c r="KTC54" s="201"/>
      <c r="KTD54" s="202"/>
      <c r="KTE54" s="203"/>
      <c r="KTF54" s="203"/>
      <c r="KTG54" s="204"/>
      <c r="KTH54" s="207"/>
      <c r="KTI54" s="199"/>
      <c r="KTJ54" s="200"/>
      <c r="KTK54" s="201"/>
      <c r="KTL54" s="202"/>
      <c r="KTM54" s="203"/>
      <c r="KTN54" s="203"/>
      <c r="KTO54" s="204"/>
      <c r="KTP54" s="207"/>
      <c r="KTQ54" s="199"/>
      <c r="KTR54" s="200"/>
      <c r="KTS54" s="201"/>
      <c r="KTT54" s="202"/>
      <c r="KTU54" s="203"/>
      <c r="KTV54" s="203"/>
      <c r="KTW54" s="204"/>
      <c r="KTX54" s="207"/>
      <c r="KTY54" s="199"/>
      <c r="KTZ54" s="200"/>
      <c r="KUA54" s="201"/>
      <c r="KUB54" s="202"/>
      <c r="KUC54" s="203"/>
      <c r="KUD54" s="203"/>
      <c r="KUE54" s="204"/>
      <c r="KUF54" s="207"/>
      <c r="KUG54" s="199"/>
      <c r="KUH54" s="200"/>
      <c r="KUI54" s="201"/>
      <c r="KUJ54" s="202"/>
      <c r="KUK54" s="203"/>
      <c r="KUL54" s="203"/>
      <c r="KUM54" s="204"/>
      <c r="KUN54" s="207"/>
      <c r="KUO54" s="199"/>
      <c r="KUP54" s="200"/>
      <c r="KUQ54" s="201"/>
      <c r="KUR54" s="202"/>
      <c r="KUS54" s="203"/>
      <c r="KUT54" s="203"/>
      <c r="KUU54" s="204"/>
      <c r="KUV54" s="207"/>
      <c r="KUW54" s="199"/>
      <c r="KUX54" s="200"/>
      <c r="KUY54" s="201"/>
      <c r="KUZ54" s="202"/>
      <c r="KVA54" s="203"/>
      <c r="KVB54" s="203"/>
      <c r="KVC54" s="204"/>
      <c r="KVD54" s="207"/>
      <c r="KVE54" s="199"/>
      <c r="KVF54" s="200"/>
      <c r="KVG54" s="201"/>
      <c r="KVH54" s="202"/>
      <c r="KVI54" s="203"/>
      <c r="KVJ54" s="203"/>
      <c r="KVK54" s="204"/>
      <c r="KVL54" s="207"/>
      <c r="KVM54" s="199"/>
      <c r="KVN54" s="200"/>
      <c r="KVO54" s="201"/>
      <c r="KVP54" s="202"/>
      <c r="KVQ54" s="203"/>
      <c r="KVR54" s="203"/>
      <c r="KVS54" s="204"/>
      <c r="KVT54" s="207"/>
      <c r="KVU54" s="199"/>
      <c r="KVV54" s="200"/>
      <c r="KVW54" s="201"/>
      <c r="KVX54" s="202"/>
      <c r="KVY54" s="203"/>
      <c r="KVZ54" s="203"/>
      <c r="KWA54" s="204"/>
      <c r="KWB54" s="207"/>
      <c r="KWC54" s="199"/>
      <c r="KWD54" s="200"/>
      <c r="KWE54" s="201"/>
      <c r="KWF54" s="202"/>
      <c r="KWG54" s="203"/>
      <c r="KWH54" s="203"/>
      <c r="KWI54" s="204"/>
      <c r="KWJ54" s="207"/>
      <c r="KWK54" s="199"/>
      <c r="KWL54" s="200"/>
      <c r="KWM54" s="201"/>
      <c r="KWN54" s="202"/>
      <c r="KWO54" s="203"/>
      <c r="KWP54" s="203"/>
      <c r="KWQ54" s="204"/>
      <c r="KWR54" s="207"/>
      <c r="KWS54" s="199"/>
      <c r="KWT54" s="200"/>
      <c r="KWU54" s="201"/>
      <c r="KWV54" s="202"/>
      <c r="KWW54" s="203"/>
      <c r="KWX54" s="203"/>
      <c r="KWY54" s="204"/>
      <c r="KWZ54" s="207"/>
      <c r="KXA54" s="199"/>
      <c r="KXB54" s="200"/>
      <c r="KXC54" s="201"/>
      <c r="KXD54" s="202"/>
      <c r="KXE54" s="203"/>
      <c r="KXF54" s="203"/>
      <c r="KXG54" s="204"/>
      <c r="KXH54" s="207"/>
      <c r="KXI54" s="199"/>
      <c r="KXJ54" s="200"/>
      <c r="KXK54" s="201"/>
      <c r="KXL54" s="202"/>
      <c r="KXM54" s="203"/>
      <c r="KXN54" s="203"/>
      <c r="KXO54" s="204"/>
      <c r="KXP54" s="207"/>
      <c r="KXQ54" s="199"/>
      <c r="KXR54" s="200"/>
      <c r="KXS54" s="201"/>
      <c r="KXT54" s="202"/>
      <c r="KXU54" s="203"/>
      <c r="KXV54" s="203"/>
      <c r="KXW54" s="204"/>
      <c r="KXX54" s="207"/>
      <c r="KXY54" s="199"/>
      <c r="KXZ54" s="200"/>
      <c r="KYA54" s="201"/>
      <c r="KYB54" s="202"/>
      <c r="KYC54" s="203"/>
      <c r="KYD54" s="203"/>
      <c r="KYE54" s="204"/>
      <c r="KYF54" s="207"/>
      <c r="KYG54" s="199"/>
      <c r="KYH54" s="200"/>
      <c r="KYI54" s="201"/>
      <c r="KYJ54" s="202"/>
      <c r="KYK54" s="203"/>
      <c r="KYL54" s="203"/>
      <c r="KYM54" s="204"/>
      <c r="KYN54" s="207"/>
      <c r="KYO54" s="199"/>
      <c r="KYP54" s="200"/>
      <c r="KYQ54" s="201"/>
      <c r="KYR54" s="202"/>
      <c r="KYS54" s="203"/>
      <c r="KYT54" s="203"/>
      <c r="KYU54" s="204"/>
      <c r="KYV54" s="207"/>
      <c r="KYW54" s="199"/>
      <c r="KYX54" s="200"/>
      <c r="KYY54" s="201"/>
      <c r="KYZ54" s="202"/>
      <c r="KZA54" s="203"/>
      <c r="KZB54" s="203"/>
      <c r="KZC54" s="204"/>
      <c r="KZD54" s="207"/>
      <c r="KZE54" s="199"/>
      <c r="KZF54" s="200"/>
      <c r="KZG54" s="201"/>
      <c r="KZH54" s="202"/>
      <c r="KZI54" s="203"/>
      <c r="KZJ54" s="203"/>
      <c r="KZK54" s="204"/>
      <c r="KZL54" s="207"/>
      <c r="KZM54" s="199"/>
      <c r="KZN54" s="200"/>
      <c r="KZO54" s="201"/>
      <c r="KZP54" s="202"/>
      <c r="KZQ54" s="203"/>
      <c r="KZR54" s="203"/>
      <c r="KZS54" s="204"/>
      <c r="KZT54" s="207"/>
      <c r="KZU54" s="199"/>
      <c r="KZV54" s="200"/>
      <c r="KZW54" s="201"/>
      <c r="KZX54" s="202"/>
      <c r="KZY54" s="203"/>
      <c r="KZZ54" s="203"/>
      <c r="LAA54" s="204"/>
      <c r="LAB54" s="207"/>
      <c r="LAC54" s="199"/>
      <c r="LAD54" s="200"/>
      <c r="LAE54" s="201"/>
      <c r="LAF54" s="202"/>
      <c r="LAG54" s="203"/>
      <c r="LAH54" s="203"/>
      <c r="LAI54" s="204"/>
      <c r="LAJ54" s="207"/>
      <c r="LAK54" s="199"/>
      <c r="LAL54" s="200"/>
      <c r="LAM54" s="201"/>
      <c r="LAN54" s="202"/>
      <c r="LAO54" s="203"/>
      <c r="LAP54" s="203"/>
      <c r="LAQ54" s="204"/>
      <c r="LAR54" s="207"/>
      <c r="LAS54" s="199"/>
      <c r="LAT54" s="200"/>
      <c r="LAU54" s="201"/>
      <c r="LAV54" s="202"/>
      <c r="LAW54" s="203"/>
      <c r="LAX54" s="203"/>
      <c r="LAY54" s="204"/>
      <c r="LAZ54" s="207"/>
      <c r="LBA54" s="199"/>
      <c r="LBB54" s="200"/>
      <c r="LBC54" s="201"/>
      <c r="LBD54" s="202"/>
      <c r="LBE54" s="203"/>
      <c r="LBF54" s="203"/>
      <c r="LBG54" s="204"/>
      <c r="LBH54" s="207"/>
      <c r="LBI54" s="199"/>
      <c r="LBJ54" s="200"/>
      <c r="LBK54" s="201"/>
      <c r="LBL54" s="202"/>
      <c r="LBM54" s="203"/>
      <c r="LBN54" s="203"/>
      <c r="LBO54" s="204"/>
      <c r="LBP54" s="207"/>
      <c r="LBQ54" s="199"/>
      <c r="LBR54" s="200"/>
      <c r="LBS54" s="201"/>
      <c r="LBT54" s="202"/>
      <c r="LBU54" s="203"/>
      <c r="LBV54" s="203"/>
      <c r="LBW54" s="204"/>
      <c r="LBX54" s="207"/>
      <c r="LBY54" s="199"/>
      <c r="LBZ54" s="200"/>
      <c r="LCA54" s="201"/>
      <c r="LCB54" s="202"/>
      <c r="LCC54" s="203"/>
      <c r="LCD54" s="203"/>
      <c r="LCE54" s="204"/>
      <c r="LCF54" s="207"/>
      <c r="LCG54" s="199"/>
      <c r="LCH54" s="200"/>
      <c r="LCI54" s="201"/>
      <c r="LCJ54" s="202"/>
      <c r="LCK54" s="203"/>
      <c r="LCL54" s="203"/>
      <c r="LCM54" s="204"/>
      <c r="LCN54" s="207"/>
      <c r="LCO54" s="199"/>
      <c r="LCP54" s="200"/>
      <c r="LCQ54" s="201"/>
      <c r="LCR54" s="202"/>
      <c r="LCS54" s="203"/>
      <c r="LCT54" s="203"/>
      <c r="LCU54" s="204"/>
      <c r="LCV54" s="207"/>
      <c r="LCW54" s="199"/>
      <c r="LCX54" s="200"/>
      <c r="LCY54" s="201"/>
      <c r="LCZ54" s="202"/>
      <c r="LDA54" s="203"/>
      <c r="LDB54" s="203"/>
      <c r="LDC54" s="204"/>
      <c r="LDD54" s="207"/>
      <c r="LDE54" s="199"/>
      <c r="LDF54" s="200"/>
      <c r="LDG54" s="201"/>
      <c r="LDH54" s="202"/>
      <c r="LDI54" s="203"/>
      <c r="LDJ54" s="203"/>
      <c r="LDK54" s="204"/>
      <c r="LDL54" s="207"/>
      <c r="LDM54" s="199"/>
      <c r="LDN54" s="200"/>
      <c r="LDO54" s="201"/>
      <c r="LDP54" s="202"/>
      <c r="LDQ54" s="203"/>
      <c r="LDR54" s="203"/>
      <c r="LDS54" s="204"/>
      <c r="LDT54" s="207"/>
      <c r="LDU54" s="199"/>
      <c r="LDV54" s="200"/>
      <c r="LDW54" s="201"/>
      <c r="LDX54" s="202"/>
      <c r="LDY54" s="203"/>
      <c r="LDZ54" s="203"/>
      <c r="LEA54" s="204"/>
      <c r="LEB54" s="207"/>
      <c r="LEC54" s="199"/>
      <c r="LED54" s="200"/>
      <c r="LEE54" s="201"/>
      <c r="LEF54" s="202"/>
      <c r="LEG54" s="203"/>
      <c r="LEH54" s="203"/>
      <c r="LEI54" s="204"/>
      <c r="LEJ54" s="207"/>
      <c r="LEK54" s="199"/>
      <c r="LEL54" s="200"/>
      <c r="LEM54" s="201"/>
      <c r="LEN54" s="202"/>
      <c r="LEO54" s="203"/>
      <c r="LEP54" s="203"/>
      <c r="LEQ54" s="204"/>
      <c r="LER54" s="207"/>
      <c r="LES54" s="199"/>
      <c r="LET54" s="200"/>
      <c r="LEU54" s="201"/>
      <c r="LEV54" s="202"/>
      <c r="LEW54" s="203"/>
      <c r="LEX54" s="203"/>
      <c r="LEY54" s="204"/>
      <c r="LEZ54" s="207"/>
      <c r="LFA54" s="199"/>
      <c r="LFB54" s="200"/>
      <c r="LFC54" s="201"/>
      <c r="LFD54" s="202"/>
      <c r="LFE54" s="203"/>
      <c r="LFF54" s="203"/>
      <c r="LFG54" s="204"/>
      <c r="LFH54" s="207"/>
      <c r="LFI54" s="199"/>
      <c r="LFJ54" s="200"/>
      <c r="LFK54" s="201"/>
      <c r="LFL54" s="202"/>
      <c r="LFM54" s="203"/>
      <c r="LFN54" s="203"/>
      <c r="LFO54" s="204"/>
      <c r="LFP54" s="207"/>
      <c r="LFQ54" s="199"/>
      <c r="LFR54" s="200"/>
      <c r="LFS54" s="201"/>
      <c r="LFT54" s="202"/>
      <c r="LFU54" s="203"/>
      <c r="LFV54" s="203"/>
      <c r="LFW54" s="204"/>
      <c r="LFX54" s="207"/>
      <c r="LFY54" s="199"/>
      <c r="LFZ54" s="200"/>
      <c r="LGA54" s="201"/>
      <c r="LGB54" s="202"/>
      <c r="LGC54" s="203"/>
      <c r="LGD54" s="203"/>
      <c r="LGE54" s="204"/>
      <c r="LGF54" s="207"/>
      <c r="LGG54" s="199"/>
      <c r="LGH54" s="200"/>
      <c r="LGI54" s="201"/>
      <c r="LGJ54" s="202"/>
      <c r="LGK54" s="203"/>
      <c r="LGL54" s="203"/>
      <c r="LGM54" s="204"/>
      <c r="LGN54" s="207"/>
      <c r="LGO54" s="199"/>
      <c r="LGP54" s="200"/>
      <c r="LGQ54" s="201"/>
      <c r="LGR54" s="202"/>
      <c r="LGS54" s="203"/>
      <c r="LGT54" s="203"/>
      <c r="LGU54" s="204"/>
      <c r="LGV54" s="207"/>
      <c r="LGW54" s="199"/>
      <c r="LGX54" s="200"/>
      <c r="LGY54" s="201"/>
      <c r="LGZ54" s="202"/>
      <c r="LHA54" s="203"/>
      <c r="LHB54" s="203"/>
      <c r="LHC54" s="204"/>
      <c r="LHD54" s="207"/>
      <c r="LHE54" s="199"/>
      <c r="LHF54" s="200"/>
      <c r="LHG54" s="201"/>
      <c r="LHH54" s="202"/>
      <c r="LHI54" s="203"/>
      <c r="LHJ54" s="203"/>
      <c r="LHK54" s="204"/>
      <c r="LHL54" s="207"/>
      <c r="LHM54" s="199"/>
      <c r="LHN54" s="200"/>
      <c r="LHO54" s="201"/>
      <c r="LHP54" s="202"/>
      <c r="LHQ54" s="203"/>
      <c r="LHR54" s="203"/>
      <c r="LHS54" s="204"/>
      <c r="LHT54" s="207"/>
      <c r="LHU54" s="199"/>
      <c r="LHV54" s="200"/>
      <c r="LHW54" s="201"/>
      <c r="LHX54" s="202"/>
      <c r="LHY54" s="203"/>
      <c r="LHZ54" s="203"/>
      <c r="LIA54" s="204"/>
      <c r="LIB54" s="207"/>
      <c r="LIC54" s="199"/>
      <c r="LID54" s="200"/>
      <c r="LIE54" s="201"/>
      <c r="LIF54" s="202"/>
      <c r="LIG54" s="203"/>
      <c r="LIH54" s="203"/>
      <c r="LII54" s="204"/>
      <c r="LIJ54" s="207"/>
      <c r="LIK54" s="199"/>
      <c r="LIL54" s="200"/>
      <c r="LIM54" s="201"/>
      <c r="LIN54" s="202"/>
      <c r="LIO54" s="203"/>
      <c r="LIP54" s="203"/>
      <c r="LIQ54" s="204"/>
      <c r="LIR54" s="207"/>
      <c r="LIS54" s="199"/>
      <c r="LIT54" s="200"/>
      <c r="LIU54" s="201"/>
      <c r="LIV54" s="202"/>
      <c r="LIW54" s="203"/>
      <c r="LIX54" s="203"/>
      <c r="LIY54" s="204"/>
      <c r="LIZ54" s="207"/>
      <c r="LJA54" s="199"/>
      <c r="LJB54" s="200"/>
      <c r="LJC54" s="201"/>
      <c r="LJD54" s="202"/>
      <c r="LJE54" s="203"/>
      <c r="LJF54" s="203"/>
      <c r="LJG54" s="204"/>
      <c r="LJH54" s="207"/>
      <c r="LJI54" s="199"/>
      <c r="LJJ54" s="200"/>
      <c r="LJK54" s="201"/>
      <c r="LJL54" s="202"/>
      <c r="LJM54" s="203"/>
      <c r="LJN54" s="203"/>
      <c r="LJO54" s="204"/>
      <c r="LJP54" s="207"/>
      <c r="LJQ54" s="199"/>
      <c r="LJR54" s="200"/>
      <c r="LJS54" s="201"/>
      <c r="LJT54" s="202"/>
      <c r="LJU54" s="203"/>
      <c r="LJV54" s="203"/>
      <c r="LJW54" s="204"/>
      <c r="LJX54" s="207"/>
      <c r="LJY54" s="199"/>
      <c r="LJZ54" s="200"/>
      <c r="LKA54" s="201"/>
      <c r="LKB54" s="202"/>
      <c r="LKC54" s="203"/>
      <c r="LKD54" s="203"/>
      <c r="LKE54" s="204"/>
      <c r="LKF54" s="207"/>
      <c r="LKG54" s="199"/>
      <c r="LKH54" s="200"/>
      <c r="LKI54" s="201"/>
      <c r="LKJ54" s="202"/>
      <c r="LKK54" s="203"/>
      <c r="LKL54" s="203"/>
      <c r="LKM54" s="204"/>
      <c r="LKN54" s="207"/>
      <c r="LKO54" s="199"/>
      <c r="LKP54" s="200"/>
      <c r="LKQ54" s="201"/>
      <c r="LKR54" s="202"/>
      <c r="LKS54" s="203"/>
      <c r="LKT54" s="203"/>
      <c r="LKU54" s="204"/>
      <c r="LKV54" s="207"/>
      <c r="LKW54" s="199"/>
      <c r="LKX54" s="200"/>
      <c r="LKY54" s="201"/>
      <c r="LKZ54" s="202"/>
      <c r="LLA54" s="203"/>
      <c r="LLB54" s="203"/>
      <c r="LLC54" s="204"/>
      <c r="LLD54" s="207"/>
      <c r="LLE54" s="199"/>
      <c r="LLF54" s="200"/>
      <c r="LLG54" s="201"/>
      <c r="LLH54" s="202"/>
      <c r="LLI54" s="203"/>
      <c r="LLJ54" s="203"/>
      <c r="LLK54" s="204"/>
      <c r="LLL54" s="207"/>
      <c r="LLM54" s="199"/>
      <c r="LLN54" s="200"/>
      <c r="LLO54" s="201"/>
      <c r="LLP54" s="202"/>
      <c r="LLQ54" s="203"/>
      <c r="LLR54" s="203"/>
      <c r="LLS54" s="204"/>
      <c r="LLT54" s="207"/>
      <c r="LLU54" s="199"/>
      <c r="LLV54" s="200"/>
      <c r="LLW54" s="201"/>
      <c r="LLX54" s="202"/>
      <c r="LLY54" s="203"/>
      <c r="LLZ54" s="203"/>
      <c r="LMA54" s="204"/>
      <c r="LMB54" s="207"/>
      <c r="LMC54" s="199"/>
      <c r="LMD54" s="200"/>
      <c r="LME54" s="201"/>
      <c r="LMF54" s="202"/>
      <c r="LMG54" s="203"/>
      <c r="LMH54" s="203"/>
      <c r="LMI54" s="204"/>
      <c r="LMJ54" s="207"/>
      <c r="LMK54" s="199"/>
      <c r="LML54" s="200"/>
      <c r="LMM54" s="201"/>
      <c r="LMN54" s="202"/>
      <c r="LMO54" s="203"/>
      <c r="LMP54" s="203"/>
      <c r="LMQ54" s="204"/>
      <c r="LMR54" s="207"/>
      <c r="LMS54" s="199"/>
      <c r="LMT54" s="200"/>
      <c r="LMU54" s="201"/>
      <c r="LMV54" s="202"/>
      <c r="LMW54" s="203"/>
      <c r="LMX54" s="203"/>
      <c r="LMY54" s="204"/>
      <c r="LMZ54" s="207"/>
      <c r="LNA54" s="199"/>
      <c r="LNB54" s="200"/>
      <c r="LNC54" s="201"/>
      <c r="LND54" s="202"/>
      <c r="LNE54" s="203"/>
      <c r="LNF54" s="203"/>
      <c r="LNG54" s="204"/>
      <c r="LNH54" s="207"/>
      <c r="LNI54" s="199"/>
      <c r="LNJ54" s="200"/>
      <c r="LNK54" s="201"/>
      <c r="LNL54" s="202"/>
      <c r="LNM54" s="203"/>
      <c r="LNN54" s="203"/>
      <c r="LNO54" s="204"/>
      <c r="LNP54" s="207"/>
      <c r="LNQ54" s="199"/>
      <c r="LNR54" s="200"/>
      <c r="LNS54" s="201"/>
      <c r="LNT54" s="202"/>
      <c r="LNU54" s="203"/>
      <c r="LNV54" s="203"/>
      <c r="LNW54" s="204"/>
      <c r="LNX54" s="207"/>
      <c r="LNY54" s="199"/>
      <c r="LNZ54" s="200"/>
      <c r="LOA54" s="201"/>
      <c r="LOB54" s="202"/>
      <c r="LOC54" s="203"/>
      <c r="LOD54" s="203"/>
      <c r="LOE54" s="204"/>
      <c r="LOF54" s="207"/>
      <c r="LOG54" s="199"/>
      <c r="LOH54" s="200"/>
      <c r="LOI54" s="201"/>
      <c r="LOJ54" s="202"/>
      <c r="LOK54" s="203"/>
      <c r="LOL54" s="203"/>
      <c r="LOM54" s="204"/>
      <c r="LON54" s="207"/>
      <c r="LOO54" s="199"/>
      <c r="LOP54" s="200"/>
      <c r="LOQ54" s="201"/>
      <c r="LOR54" s="202"/>
      <c r="LOS54" s="203"/>
      <c r="LOT54" s="203"/>
      <c r="LOU54" s="204"/>
      <c r="LOV54" s="207"/>
      <c r="LOW54" s="199"/>
      <c r="LOX54" s="200"/>
      <c r="LOY54" s="201"/>
      <c r="LOZ54" s="202"/>
      <c r="LPA54" s="203"/>
      <c r="LPB54" s="203"/>
      <c r="LPC54" s="204"/>
      <c r="LPD54" s="207"/>
      <c r="LPE54" s="199"/>
      <c r="LPF54" s="200"/>
      <c r="LPG54" s="201"/>
      <c r="LPH54" s="202"/>
      <c r="LPI54" s="203"/>
      <c r="LPJ54" s="203"/>
      <c r="LPK54" s="204"/>
      <c r="LPL54" s="207"/>
      <c r="LPM54" s="199"/>
      <c r="LPN54" s="200"/>
      <c r="LPO54" s="201"/>
      <c r="LPP54" s="202"/>
      <c r="LPQ54" s="203"/>
      <c r="LPR54" s="203"/>
      <c r="LPS54" s="204"/>
      <c r="LPT54" s="207"/>
      <c r="LPU54" s="199"/>
      <c r="LPV54" s="200"/>
      <c r="LPW54" s="201"/>
      <c r="LPX54" s="202"/>
      <c r="LPY54" s="203"/>
      <c r="LPZ54" s="203"/>
      <c r="LQA54" s="204"/>
      <c r="LQB54" s="207"/>
      <c r="LQC54" s="199"/>
      <c r="LQD54" s="200"/>
      <c r="LQE54" s="201"/>
      <c r="LQF54" s="202"/>
      <c r="LQG54" s="203"/>
      <c r="LQH54" s="203"/>
      <c r="LQI54" s="204"/>
      <c r="LQJ54" s="207"/>
      <c r="LQK54" s="199"/>
      <c r="LQL54" s="200"/>
      <c r="LQM54" s="201"/>
      <c r="LQN54" s="202"/>
      <c r="LQO54" s="203"/>
      <c r="LQP54" s="203"/>
      <c r="LQQ54" s="204"/>
      <c r="LQR54" s="207"/>
      <c r="LQS54" s="199"/>
      <c r="LQT54" s="200"/>
      <c r="LQU54" s="201"/>
      <c r="LQV54" s="202"/>
      <c r="LQW54" s="203"/>
      <c r="LQX54" s="203"/>
      <c r="LQY54" s="204"/>
      <c r="LQZ54" s="207"/>
      <c r="LRA54" s="199"/>
      <c r="LRB54" s="200"/>
      <c r="LRC54" s="201"/>
      <c r="LRD54" s="202"/>
      <c r="LRE54" s="203"/>
      <c r="LRF54" s="203"/>
      <c r="LRG54" s="204"/>
      <c r="LRH54" s="207"/>
      <c r="LRI54" s="199"/>
      <c r="LRJ54" s="200"/>
      <c r="LRK54" s="201"/>
      <c r="LRL54" s="202"/>
      <c r="LRM54" s="203"/>
      <c r="LRN54" s="203"/>
      <c r="LRO54" s="204"/>
      <c r="LRP54" s="207"/>
      <c r="LRQ54" s="199"/>
      <c r="LRR54" s="200"/>
      <c r="LRS54" s="201"/>
      <c r="LRT54" s="202"/>
      <c r="LRU54" s="203"/>
      <c r="LRV54" s="203"/>
      <c r="LRW54" s="204"/>
      <c r="LRX54" s="207"/>
      <c r="LRY54" s="199"/>
      <c r="LRZ54" s="200"/>
      <c r="LSA54" s="201"/>
      <c r="LSB54" s="202"/>
      <c r="LSC54" s="203"/>
      <c r="LSD54" s="203"/>
      <c r="LSE54" s="204"/>
      <c r="LSF54" s="207"/>
      <c r="LSG54" s="199"/>
      <c r="LSH54" s="200"/>
      <c r="LSI54" s="201"/>
      <c r="LSJ54" s="202"/>
      <c r="LSK54" s="203"/>
      <c r="LSL54" s="203"/>
      <c r="LSM54" s="204"/>
      <c r="LSN54" s="207"/>
      <c r="LSO54" s="199"/>
      <c r="LSP54" s="200"/>
      <c r="LSQ54" s="201"/>
      <c r="LSR54" s="202"/>
      <c r="LSS54" s="203"/>
      <c r="LST54" s="203"/>
      <c r="LSU54" s="204"/>
      <c r="LSV54" s="207"/>
      <c r="LSW54" s="199"/>
      <c r="LSX54" s="200"/>
      <c r="LSY54" s="201"/>
      <c r="LSZ54" s="202"/>
      <c r="LTA54" s="203"/>
      <c r="LTB54" s="203"/>
      <c r="LTC54" s="204"/>
      <c r="LTD54" s="207"/>
      <c r="LTE54" s="199"/>
      <c r="LTF54" s="200"/>
      <c r="LTG54" s="201"/>
      <c r="LTH54" s="202"/>
      <c r="LTI54" s="203"/>
      <c r="LTJ54" s="203"/>
      <c r="LTK54" s="204"/>
      <c r="LTL54" s="207"/>
      <c r="LTM54" s="199"/>
      <c r="LTN54" s="200"/>
      <c r="LTO54" s="201"/>
      <c r="LTP54" s="202"/>
      <c r="LTQ54" s="203"/>
      <c r="LTR54" s="203"/>
      <c r="LTS54" s="204"/>
      <c r="LTT54" s="207"/>
      <c r="LTU54" s="199"/>
      <c r="LTV54" s="200"/>
      <c r="LTW54" s="201"/>
      <c r="LTX54" s="202"/>
      <c r="LTY54" s="203"/>
      <c r="LTZ54" s="203"/>
      <c r="LUA54" s="204"/>
      <c r="LUB54" s="207"/>
      <c r="LUC54" s="199"/>
      <c r="LUD54" s="200"/>
      <c r="LUE54" s="201"/>
      <c r="LUF54" s="202"/>
      <c r="LUG54" s="203"/>
      <c r="LUH54" s="203"/>
      <c r="LUI54" s="204"/>
      <c r="LUJ54" s="207"/>
      <c r="LUK54" s="199"/>
      <c r="LUL54" s="200"/>
      <c r="LUM54" s="201"/>
      <c r="LUN54" s="202"/>
      <c r="LUO54" s="203"/>
      <c r="LUP54" s="203"/>
      <c r="LUQ54" s="204"/>
      <c r="LUR54" s="207"/>
      <c r="LUS54" s="199"/>
      <c r="LUT54" s="200"/>
      <c r="LUU54" s="201"/>
      <c r="LUV54" s="202"/>
      <c r="LUW54" s="203"/>
      <c r="LUX54" s="203"/>
      <c r="LUY54" s="204"/>
      <c r="LUZ54" s="207"/>
      <c r="LVA54" s="199"/>
      <c r="LVB54" s="200"/>
      <c r="LVC54" s="201"/>
      <c r="LVD54" s="202"/>
      <c r="LVE54" s="203"/>
      <c r="LVF54" s="203"/>
      <c r="LVG54" s="204"/>
      <c r="LVH54" s="207"/>
      <c r="LVI54" s="199"/>
      <c r="LVJ54" s="200"/>
      <c r="LVK54" s="201"/>
      <c r="LVL54" s="202"/>
      <c r="LVM54" s="203"/>
      <c r="LVN54" s="203"/>
      <c r="LVO54" s="204"/>
      <c r="LVP54" s="207"/>
      <c r="LVQ54" s="199"/>
      <c r="LVR54" s="200"/>
      <c r="LVS54" s="201"/>
      <c r="LVT54" s="202"/>
      <c r="LVU54" s="203"/>
      <c r="LVV54" s="203"/>
      <c r="LVW54" s="204"/>
      <c r="LVX54" s="207"/>
      <c r="LVY54" s="199"/>
      <c r="LVZ54" s="200"/>
      <c r="LWA54" s="201"/>
      <c r="LWB54" s="202"/>
      <c r="LWC54" s="203"/>
      <c r="LWD54" s="203"/>
      <c r="LWE54" s="204"/>
      <c r="LWF54" s="207"/>
      <c r="LWG54" s="199"/>
      <c r="LWH54" s="200"/>
      <c r="LWI54" s="201"/>
      <c r="LWJ54" s="202"/>
      <c r="LWK54" s="203"/>
      <c r="LWL54" s="203"/>
      <c r="LWM54" s="204"/>
      <c r="LWN54" s="207"/>
      <c r="LWO54" s="199"/>
      <c r="LWP54" s="200"/>
      <c r="LWQ54" s="201"/>
      <c r="LWR54" s="202"/>
      <c r="LWS54" s="203"/>
      <c r="LWT54" s="203"/>
      <c r="LWU54" s="204"/>
      <c r="LWV54" s="207"/>
      <c r="LWW54" s="199"/>
      <c r="LWX54" s="200"/>
      <c r="LWY54" s="201"/>
      <c r="LWZ54" s="202"/>
      <c r="LXA54" s="203"/>
      <c r="LXB54" s="203"/>
      <c r="LXC54" s="204"/>
      <c r="LXD54" s="207"/>
      <c r="LXE54" s="199"/>
      <c r="LXF54" s="200"/>
      <c r="LXG54" s="201"/>
      <c r="LXH54" s="202"/>
      <c r="LXI54" s="203"/>
      <c r="LXJ54" s="203"/>
      <c r="LXK54" s="204"/>
      <c r="LXL54" s="207"/>
      <c r="LXM54" s="199"/>
      <c r="LXN54" s="200"/>
      <c r="LXO54" s="201"/>
      <c r="LXP54" s="202"/>
      <c r="LXQ54" s="203"/>
      <c r="LXR54" s="203"/>
      <c r="LXS54" s="204"/>
      <c r="LXT54" s="207"/>
      <c r="LXU54" s="199"/>
      <c r="LXV54" s="200"/>
      <c r="LXW54" s="201"/>
      <c r="LXX54" s="202"/>
      <c r="LXY54" s="203"/>
      <c r="LXZ54" s="203"/>
      <c r="LYA54" s="204"/>
      <c r="LYB54" s="207"/>
      <c r="LYC54" s="199"/>
      <c r="LYD54" s="200"/>
      <c r="LYE54" s="201"/>
      <c r="LYF54" s="202"/>
      <c r="LYG54" s="203"/>
      <c r="LYH54" s="203"/>
      <c r="LYI54" s="204"/>
      <c r="LYJ54" s="207"/>
      <c r="LYK54" s="199"/>
      <c r="LYL54" s="200"/>
      <c r="LYM54" s="201"/>
      <c r="LYN54" s="202"/>
      <c r="LYO54" s="203"/>
      <c r="LYP54" s="203"/>
      <c r="LYQ54" s="204"/>
      <c r="LYR54" s="207"/>
      <c r="LYS54" s="199"/>
      <c r="LYT54" s="200"/>
      <c r="LYU54" s="201"/>
      <c r="LYV54" s="202"/>
      <c r="LYW54" s="203"/>
      <c r="LYX54" s="203"/>
      <c r="LYY54" s="204"/>
      <c r="LYZ54" s="207"/>
      <c r="LZA54" s="199"/>
      <c r="LZB54" s="200"/>
      <c r="LZC54" s="201"/>
      <c r="LZD54" s="202"/>
      <c r="LZE54" s="203"/>
      <c r="LZF54" s="203"/>
      <c r="LZG54" s="204"/>
      <c r="LZH54" s="207"/>
      <c r="LZI54" s="199"/>
      <c r="LZJ54" s="200"/>
      <c r="LZK54" s="201"/>
      <c r="LZL54" s="202"/>
      <c r="LZM54" s="203"/>
      <c r="LZN54" s="203"/>
      <c r="LZO54" s="204"/>
      <c r="LZP54" s="207"/>
      <c r="LZQ54" s="199"/>
      <c r="LZR54" s="200"/>
      <c r="LZS54" s="201"/>
      <c r="LZT54" s="202"/>
      <c r="LZU54" s="203"/>
      <c r="LZV54" s="203"/>
      <c r="LZW54" s="204"/>
      <c r="LZX54" s="207"/>
      <c r="LZY54" s="199"/>
      <c r="LZZ54" s="200"/>
      <c r="MAA54" s="201"/>
      <c r="MAB54" s="202"/>
      <c r="MAC54" s="203"/>
      <c r="MAD54" s="203"/>
      <c r="MAE54" s="204"/>
      <c r="MAF54" s="207"/>
      <c r="MAG54" s="199"/>
      <c r="MAH54" s="200"/>
      <c r="MAI54" s="201"/>
      <c r="MAJ54" s="202"/>
      <c r="MAK54" s="203"/>
      <c r="MAL54" s="203"/>
      <c r="MAM54" s="204"/>
      <c r="MAN54" s="207"/>
      <c r="MAO54" s="199"/>
      <c r="MAP54" s="200"/>
      <c r="MAQ54" s="201"/>
      <c r="MAR54" s="202"/>
      <c r="MAS54" s="203"/>
      <c r="MAT54" s="203"/>
      <c r="MAU54" s="204"/>
      <c r="MAV54" s="207"/>
      <c r="MAW54" s="199"/>
      <c r="MAX54" s="200"/>
      <c r="MAY54" s="201"/>
      <c r="MAZ54" s="202"/>
      <c r="MBA54" s="203"/>
      <c r="MBB54" s="203"/>
      <c r="MBC54" s="204"/>
      <c r="MBD54" s="207"/>
      <c r="MBE54" s="199"/>
      <c r="MBF54" s="200"/>
      <c r="MBG54" s="201"/>
      <c r="MBH54" s="202"/>
      <c r="MBI54" s="203"/>
      <c r="MBJ54" s="203"/>
      <c r="MBK54" s="204"/>
      <c r="MBL54" s="207"/>
      <c r="MBM54" s="199"/>
      <c r="MBN54" s="200"/>
      <c r="MBO54" s="201"/>
      <c r="MBP54" s="202"/>
      <c r="MBQ54" s="203"/>
      <c r="MBR54" s="203"/>
      <c r="MBS54" s="204"/>
      <c r="MBT54" s="207"/>
      <c r="MBU54" s="199"/>
      <c r="MBV54" s="200"/>
      <c r="MBW54" s="201"/>
      <c r="MBX54" s="202"/>
      <c r="MBY54" s="203"/>
      <c r="MBZ54" s="203"/>
      <c r="MCA54" s="204"/>
      <c r="MCB54" s="207"/>
      <c r="MCC54" s="199"/>
      <c r="MCD54" s="200"/>
      <c r="MCE54" s="201"/>
      <c r="MCF54" s="202"/>
      <c r="MCG54" s="203"/>
      <c r="MCH54" s="203"/>
      <c r="MCI54" s="204"/>
      <c r="MCJ54" s="207"/>
      <c r="MCK54" s="199"/>
      <c r="MCL54" s="200"/>
      <c r="MCM54" s="201"/>
      <c r="MCN54" s="202"/>
      <c r="MCO54" s="203"/>
      <c r="MCP54" s="203"/>
      <c r="MCQ54" s="204"/>
      <c r="MCR54" s="207"/>
      <c r="MCS54" s="199"/>
      <c r="MCT54" s="200"/>
      <c r="MCU54" s="201"/>
      <c r="MCV54" s="202"/>
      <c r="MCW54" s="203"/>
      <c r="MCX54" s="203"/>
      <c r="MCY54" s="204"/>
      <c r="MCZ54" s="207"/>
      <c r="MDA54" s="199"/>
      <c r="MDB54" s="200"/>
      <c r="MDC54" s="201"/>
      <c r="MDD54" s="202"/>
      <c r="MDE54" s="203"/>
      <c r="MDF54" s="203"/>
      <c r="MDG54" s="204"/>
      <c r="MDH54" s="207"/>
      <c r="MDI54" s="199"/>
      <c r="MDJ54" s="200"/>
      <c r="MDK54" s="201"/>
      <c r="MDL54" s="202"/>
      <c r="MDM54" s="203"/>
      <c r="MDN54" s="203"/>
      <c r="MDO54" s="204"/>
      <c r="MDP54" s="207"/>
      <c r="MDQ54" s="199"/>
      <c r="MDR54" s="200"/>
      <c r="MDS54" s="201"/>
      <c r="MDT54" s="202"/>
      <c r="MDU54" s="203"/>
      <c r="MDV54" s="203"/>
      <c r="MDW54" s="204"/>
      <c r="MDX54" s="207"/>
      <c r="MDY54" s="199"/>
      <c r="MDZ54" s="200"/>
      <c r="MEA54" s="201"/>
      <c r="MEB54" s="202"/>
      <c r="MEC54" s="203"/>
      <c r="MED54" s="203"/>
      <c r="MEE54" s="204"/>
      <c r="MEF54" s="207"/>
      <c r="MEG54" s="199"/>
      <c r="MEH54" s="200"/>
      <c r="MEI54" s="201"/>
      <c r="MEJ54" s="202"/>
      <c r="MEK54" s="203"/>
      <c r="MEL54" s="203"/>
      <c r="MEM54" s="204"/>
      <c r="MEN54" s="207"/>
      <c r="MEO54" s="199"/>
      <c r="MEP54" s="200"/>
      <c r="MEQ54" s="201"/>
      <c r="MER54" s="202"/>
      <c r="MES54" s="203"/>
      <c r="MET54" s="203"/>
      <c r="MEU54" s="204"/>
      <c r="MEV54" s="207"/>
      <c r="MEW54" s="199"/>
      <c r="MEX54" s="200"/>
      <c r="MEY54" s="201"/>
      <c r="MEZ54" s="202"/>
      <c r="MFA54" s="203"/>
      <c r="MFB54" s="203"/>
      <c r="MFC54" s="204"/>
      <c r="MFD54" s="207"/>
      <c r="MFE54" s="199"/>
      <c r="MFF54" s="200"/>
      <c r="MFG54" s="201"/>
      <c r="MFH54" s="202"/>
      <c r="MFI54" s="203"/>
      <c r="MFJ54" s="203"/>
      <c r="MFK54" s="204"/>
      <c r="MFL54" s="207"/>
      <c r="MFM54" s="199"/>
      <c r="MFN54" s="200"/>
      <c r="MFO54" s="201"/>
      <c r="MFP54" s="202"/>
      <c r="MFQ54" s="203"/>
      <c r="MFR54" s="203"/>
      <c r="MFS54" s="204"/>
      <c r="MFT54" s="207"/>
      <c r="MFU54" s="199"/>
      <c r="MFV54" s="200"/>
      <c r="MFW54" s="201"/>
      <c r="MFX54" s="202"/>
      <c r="MFY54" s="203"/>
      <c r="MFZ54" s="203"/>
      <c r="MGA54" s="204"/>
      <c r="MGB54" s="207"/>
      <c r="MGC54" s="199"/>
      <c r="MGD54" s="200"/>
      <c r="MGE54" s="201"/>
      <c r="MGF54" s="202"/>
      <c r="MGG54" s="203"/>
      <c r="MGH54" s="203"/>
      <c r="MGI54" s="204"/>
      <c r="MGJ54" s="207"/>
      <c r="MGK54" s="199"/>
      <c r="MGL54" s="200"/>
      <c r="MGM54" s="201"/>
      <c r="MGN54" s="202"/>
      <c r="MGO54" s="203"/>
      <c r="MGP54" s="203"/>
      <c r="MGQ54" s="204"/>
      <c r="MGR54" s="207"/>
      <c r="MGS54" s="199"/>
      <c r="MGT54" s="200"/>
      <c r="MGU54" s="201"/>
      <c r="MGV54" s="202"/>
      <c r="MGW54" s="203"/>
      <c r="MGX54" s="203"/>
      <c r="MGY54" s="204"/>
      <c r="MGZ54" s="207"/>
      <c r="MHA54" s="199"/>
      <c r="MHB54" s="200"/>
      <c r="MHC54" s="201"/>
      <c r="MHD54" s="202"/>
      <c r="MHE54" s="203"/>
      <c r="MHF54" s="203"/>
      <c r="MHG54" s="204"/>
      <c r="MHH54" s="207"/>
      <c r="MHI54" s="199"/>
      <c r="MHJ54" s="200"/>
      <c r="MHK54" s="201"/>
      <c r="MHL54" s="202"/>
      <c r="MHM54" s="203"/>
      <c r="MHN54" s="203"/>
      <c r="MHO54" s="204"/>
      <c r="MHP54" s="207"/>
      <c r="MHQ54" s="199"/>
      <c r="MHR54" s="200"/>
      <c r="MHS54" s="201"/>
      <c r="MHT54" s="202"/>
      <c r="MHU54" s="203"/>
      <c r="MHV54" s="203"/>
      <c r="MHW54" s="204"/>
      <c r="MHX54" s="207"/>
      <c r="MHY54" s="199"/>
      <c r="MHZ54" s="200"/>
      <c r="MIA54" s="201"/>
      <c r="MIB54" s="202"/>
      <c r="MIC54" s="203"/>
      <c r="MID54" s="203"/>
      <c r="MIE54" s="204"/>
      <c r="MIF54" s="207"/>
      <c r="MIG54" s="199"/>
      <c r="MIH54" s="200"/>
      <c r="MII54" s="201"/>
      <c r="MIJ54" s="202"/>
      <c r="MIK54" s="203"/>
      <c r="MIL54" s="203"/>
      <c r="MIM54" s="204"/>
      <c r="MIN54" s="207"/>
      <c r="MIO54" s="199"/>
      <c r="MIP54" s="200"/>
      <c r="MIQ54" s="201"/>
      <c r="MIR54" s="202"/>
      <c r="MIS54" s="203"/>
      <c r="MIT54" s="203"/>
      <c r="MIU54" s="204"/>
      <c r="MIV54" s="207"/>
      <c r="MIW54" s="199"/>
      <c r="MIX54" s="200"/>
      <c r="MIY54" s="201"/>
      <c r="MIZ54" s="202"/>
      <c r="MJA54" s="203"/>
      <c r="MJB54" s="203"/>
      <c r="MJC54" s="204"/>
      <c r="MJD54" s="207"/>
      <c r="MJE54" s="199"/>
      <c r="MJF54" s="200"/>
      <c r="MJG54" s="201"/>
      <c r="MJH54" s="202"/>
      <c r="MJI54" s="203"/>
      <c r="MJJ54" s="203"/>
      <c r="MJK54" s="204"/>
      <c r="MJL54" s="207"/>
      <c r="MJM54" s="199"/>
      <c r="MJN54" s="200"/>
      <c r="MJO54" s="201"/>
      <c r="MJP54" s="202"/>
      <c r="MJQ54" s="203"/>
      <c r="MJR54" s="203"/>
      <c r="MJS54" s="204"/>
      <c r="MJT54" s="207"/>
      <c r="MJU54" s="199"/>
      <c r="MJV54" s="200"/>
      <c r="MJW54" s="201"/>
      <c r="MJX54" s="202"/>
      <c r="MJY54" s="203"/>
      <c r="MJZ54" s="203"/>
      <c r="MKA54" s="204"/>
      <c r="MKB54" s="207"/>
      <c r="MKC54" s="199"/>
      <c r="MKD54" s="200"/>
      <c r="MKE54" s="201"/>
      <c r="MKF54" s="202"/>
      <c r="MKG54" s="203"/>
      <c r="MKH54" s="203"/>
      <c r="MKI54" s="204"/>
      <c r="MKJ54" s="207"/>
      <c r="MKK54" s="199"/>
      <c r="MKL54" s="200"/>
      <c r="MKM54" s="201"/>
      <c r="MKN54" s="202"/>
      <c r="MKO54" s="203"/>
      <c r="MKP54" s="203"/>
      <c r="MKQ54" s="204"/>
      <c r="MKR54" s="207"/>
      <c r="MKS54" s="199"/>
      <c r="MKT54" s="200"/>
      <c r="MKU54" s="201"/>
      <c r="MKV54" s="202"/>
      <c r="MKW54" s="203"/>
      <c r="MKX54" s="203"/>
      <c r="MKY54" s="204"/>
      <c r="MKZ54" s="207"/>
      <c r="MLA54" s="199"/>
      <c r="MLB54" s="200"/>
      <c r="MLC54" s="201"/>
      <c r="MLD54" s="202"/>
      <c r="MLE54" s="203"/>
      <c r="MLF54" s="203"/>
      <c r="MLG54" s="204"/>
      <c r="MLH54" s="207"/>
      <c r="MLI54" s="199"/>
      <c r="MLJ54" s="200"/>
      <c r="MLK54" s="201"/>
      <c r="MLL54" s="202"/>
      <c r="MLM54" s="203"/>
      <c r="MLN54" s="203"/>
      <c r="MLO54" s="204"/>
      <c r="MLP54" s="207"/>
      <c r="MLQ54" s="199"/>
      <c r="MLR54" s="200"/>
      <c r="MLS54" s="201"/>
      <c r="MLT54" s="202"/>
      <c r="MLU54" s="203"/>
      <c r="MLV54" s="203"/>
      <c r="MLW54" s="204"/>
      <c r="MLX54" s="207"/>
      <c r="MLY54" s="199"/>
      <c r="MLZ54" s="200"/>
      <c r="MMA54" s="201"/>
      <c r="MMB54" s="202"/>
      <c r="MMC54" s="203"/>
      <c r="MMD54" s="203"/>
      <c r="MME54" s="204"/>
      <c r="MMF54" s="207"/>
      <c r="MMG54" s="199"/>
      <c r="MMH54" s="200"/>
      <c r="MMI54" s="201"/>
      <c r="MMJ54" s="202"/>
      <c r="MMK54" s="203"/>
      <c r="MML54" s="203"/>
      <c r="MMM54" s="204"/>
      <c r="MMN54" s="207"/>
      <c r="MMO54" s="199"/>
      <c r="MMP54" s="200"/>
      <c r="MMQ54" s="201"/>
      <c r="MMR54" s="202"/>
      <c r="MMS54" s="203"/>
      <c r="MMT54" s="203"/>
      <c r="MMU54" s="204"/>
      <c r="MMV54" s="207"/>
      <c r="MMW54" s="199"/>
      <c r="MMX54" s="200"/>
      <c r="MMY54" s="201"/>
      <c r="MMZ54" s="202"/>
      <c r="MNA54" s="203"/>
      <c r="MNB54" s="203"/>
      <c r="MNC54" s="204"/>
      <c r="MND54" s="207"/>
      <c r="MNE54" s="199"/>
      <c r="MNF54" s="200"/>
      <c r="MNG54" s="201"/>
      <c r="MNH54" s="202"/>
      <c r="MNI54" s="203"/>
      <c r="MNJ54" s="203"/>
      <c r="MNK54" s="204"/>
      <c r="MNL54" s="207"/>
      <c r="MNM54" s="199"/>
      <c r="MNN54" s="200"/>
      <c r="MNO54" s="201"/>
      <c r="MNP54" s="202"/>
      <c r="MNQ54" s="203"/>
      <c r="MNR54" s="203"/>
      <c r="MNS54" s="204"/>
      <c r="MNT54" s="207"/>
      <c r="MNU54" s="199"/>
      <c r="MNV54" s="200"/>
      <c r="MNW54" s="201"/>
      <c r="MNX54" s="202"/>
      <c r="MNY54" s="203"/>
      <c r="MNZ54" s="203"/>
      <c r="MOA54" s="204"/>
      <c r="MOB54" s="207"/>
      <c r="MOC54" s="199"/>
      <c r="MOD54" s="200"/>
      <c r="MOE54" s="201"/>
      <c r="MOF54" s="202"/>
      <c r="MOG54" s="203"/>
      <c r="MOH54" s="203"/>
      <c r="MOI54" s="204"/>
      <c r="MOJ54" s="207"/>
      <c r="MOK54" s="199"/>
      <c r="MOL54" s="200"/>
      <c r="MOM54" s="201"/>
      <c r="MON54" s="202"/>
      <c r="MOO54" s="203"/>
      <c r="MOP54" s="203"/>
      <c r="MOQ54" s="204"/>
      <c r="MOR54" s="207"/>
      <c r="MOS54" s="199"/>
      <c r="MOT54" s="200"/>
      <c r="MOU54" s="201"/>
      <c r="MOV54" s="202"/>
      <c r="MOW54" s="203"/>
      <c r="MOX54" s="203"/>
      <c r="MOY54" s="204"/>
      <c r="MOZ54" s="207"/>
      <c r="MPA54" s="199"/>
      <c r="MPB54" s="200"/>
      <c r="MPC54" s="201"/>
      <c r="MPD54" s="202"/>
      <c r="MPE54" s="203"/>
      <c r="MPF54" s="203"/>
      <c r="MPG54" s="204"/>
      <c r="MPH54" s="207"/>
      <c r="MPI54" s="199"/>
      <c r="MPJ54" s="200"/>
      <c r="MPK54" s="201"/>
      <c r="MPL54" s="202"/>
      <c r="MPM54" s="203"/>
      <c r="MPN54" s="203"/>
      <c r="MPO54" s="204"/>
      <c r="MPP54" s="207"/>
      <c r="MPQ54" s="199"/>
      <c r="MPR54" s="200"/>
      <c r="MPS54" s="201"/>
      <c r="MPT54" s="202"/>
      <c r="MPU54" s="203"/>
      <c r="MPV54" s="203"/>
      <c r="MPW54" s="204"/>
      <c r="MPX54" s="207"/>
      <c r="MPY54" s="199"/>
      <c r="MPZ54" s="200"/>
      <c r="MQA54" s="201"/>
      <c r="MQB54" s="202"/>
      <c r="MQC54" s="203"/>
      <c r="MQD54" s="203"/>
      <c r="MQE54" s="204"/>
      <c r="MQF54" s="207"/>
      <c r="MQG54" s="199"/>
      <c r="MQH54" s="200"/>
      <c r="MQI54" s="201"/>
      <c r="MQJ54" s="202"/>
      <c r="MQK54" s="203"/>
      <c r="MQL54" s="203"/>
      <c r="MQM54" s="204"/>
      <c r="MQN54" s="207"/>
      <c r="MQO54" s="199"/>
      <c r="MQP54" s="200"/>
      <c r="MQQ54" s="201"/>
      <c r="MQR54" s="202"/>
      <c r="MQS54" s="203"/>
      <c r="MQT54" s="203"/>
      <c r="MQU54" s="204"/>
      <c r="MQV54" s="207"/>
      <c r="MQW54" s="199"/>
      <c r="MQX54" s="200"/>
      <c r="MQY54" s="201"/>
      <c r="MQZ54" s="202"/>
      <c r="MRA54" s="203"/>
      <c r="MRB54" s="203"/>
      <c r="MRC54" s="204"/>
      <c r="MRD54" s="207"/>
      <c r="MRE54" s="199"/>
      <c r="MRF54" s="200"/>
      <c r="MRG54" s="201"/>
      <c r="MRH54" s="202"/>
      <c r="MRI54" s="203"/>
      <c r="MRJ54" s="203"/>
      <c r="MRK54" s="204"/>
      <c r="MRL54" s="207"/>
      <c r="MRM54" s="199"/>
      <c r="MRN54" s="200"/>
      <c r="MRO54" s="201"/>
      <c r="MRP54" s="202"/>
      <c r="MRQ54" s="203"/>
      <c r="MRR54" s="203"/>
      <c r="MRS54" s="204"/>
      <c r="MRT54" s="207"/>
      <c r="MRU54" s="199"/>
      <c r="MRV54" s="200"/>
      <c r="MRW54" s="201"/>
      <c r="MRX54" s="202"/>
      <c r="MRY54" s="203"/>
      <c r="MRZ54" s="203"/>
      <c r="MSA54" s="204"/>
      <c r="MSB54" s="207"/>
      <c r="MSC54" s="199"/>
      <c r="MSD54" s="200"/>
      <c r="MSE54" s="201"/>
      <c r="MSF54" s="202"/>
      <c r="MSG54" s="203"/>
      <c r="MSH54" s="203"/>
      <c r="MSI54" s="204"/>
      <c r="MSJ54" s="207"/>
      <c r="MSK54" s="199"/>
      <c r="MSL54" s="200"/>
      <c r="MSM54" s="201"/>
      <c r="MSN54" s="202"/>
      <c r="MSO54" s="203"/>
      <c r="MSP54" s="203"/>
      <c r="MSQ54" s="204"/>
      <c r="MSR54" s="207"/>
      <c r="MSS54" s="199"/>
      <c r="MST54" s="200"/>
      <c r="MSU54" s="201"/>
      <c r="MSV54" s="202"/>
      <c r="MSW54" s="203"/>
      <c r="MSX54" s="203"/>
      <c r="MSY54" s="204"/>
      <c r="MSZ54" s="207"/>
      <c r="MTA54" s="199"/>
      <c r="MTB54" s="200"/>
      <c r="MTC54" s="201"/>
      <c r="MTD54" s="202"/>
      <c r="MTE54" s="203"/>
      <c r="MTF54" s="203"/>
      <c r="MTG54" s="204"/>
      <c r="MTH54" s="207"/>
      <c r="MTI54" s="199"/>
      <c r="MTJ54" s="200"/>
      <c r="MTK54" s="201"/>
      <c r="MTL54" s="202"/>
      <c r="MTM54" s="203"/>
      <c r="MTN54" s="203"/>
      <c r="MTO54" s="204"/>
      <c r="MTP54" s="207"/>
      <c r="MTQ54" s="199"/>
      <c r="MTR54" s="200"/>
      <c r="MTS54" s="201"/>
      <c r="MTT54" s="202"/>
      <c r="MTU54" s="203"/>
      <c r="MTV54" s="203"/>
      <c r="MTW54" s="204"/>
      <c r="MTX54" s="207"/>
      <c r="MTY54" s="199"/>
      <c r="MTZ54" s="200"/>
      <c r="MUA54" s="201"/>
      <c r="MUB54" s="202"/>
      <c r="MUC54" s="203"/>
      <c r="MUD54" s="203"/>
      <c r="MUE54" s="204"/>
      <c r="MUF54" s="207"/>
      <c r="MUG54" s="199"/>
      <c r="MUH54" s="200"/>
      <c r="MUI54" s="201"/>
      <c r="MUJ54" s="202"/>
      <c r="MUK54" s="203"/>
      <c r="MUL54" s="203"/>
      <c r="MUM54" s="204"/>
      <c r="MUN54" s="207"/>
      <c r="MUO54" s="199"/>
      <c r="MUP54" s="200"/>
      <c r="MUQ54" s="201"/>
      <c r="MUR54" s="202"/>
      <c r="MUS54" s="203"/>
      <c r="MUT54" s="203"/>
      <c r="MUU54" s="204"/>
      <c r="MUV54" s="207"/>
      <c r="MUW54" s="199"/>
      <c r="MUX54" s="200"/>
      <c r="MUY54" s="201"/>
      <c r="MUZ54" s="202"/>
      <c r="MVA54" s="203"/>
      <c r="MVB54" s="203"/>
      <c r="MVC54" s="204"/>
      <c r="MVD54" s="207"/>
      <c r="MVE54" s="199"/>
      <c r="MVF54" s="200"/>
      <c r="MVG54" s="201"/>
      <c r="MVH54" s="202"/>
      <c r="MVI54" s="203"/>
      <c r="MVJ54" s="203"/>
      <c r="MVK54" s="204"/>
      <c r="MVL54" s="207"/>
      <c r="MVM54" s="199"/>
      <c r="MVN54" s="200"/>
      <c r="MVO54" s="201"/>
      <c r="MVP54" s="202"/>
      <c r="MVQ54" s="203"/>
      <c r="MVR54" s="203"/>
      <c r="MVS54" s="204"/>
      <c r="MVT54" s="207"/>
      <c r="MVU54" s="199"/>
      <c r="MVV54" s="200"/>
      <c r="MVW54" s="201"/>
      <c r="MVX54" s="202"/>
      <c r="MVY54" s="203"/>
      <c r="MVZ54" s="203"/>
      <c r="MWA54" s="204"/>
      <c r="MWB54" s="207"/>
      <c r="MWC54" s="199"/>
      <c r="MWD54" s="200"/>
      <c r="MWE54" s="201"/>
      <c r="MWF54" s="202"/>
      <c r="MWG54" s="203"/>
      <c r="MWH54" s="203"/>
      <c r="MWI54" s="204"/>
      <c r="MWJ54" s="207"/>
      <c r="MWK54" s="199"/>
      <c r="MWL54" s="200"/>
      <c r="MWM54" s="201"/>
      <c r="MWN54" s="202"/>
      <c r="MWO54" s="203"/>
      <c r="MWP54" s="203"/>
      <c r="MWQ54" s="204"/>
      <c r="MWR54" s="207"/>
      <c r="MWS54" s="199"/>
      <c r="MWT54" s="200"/>
      <c r="MWU54" s="201"/>
      <c r="MWV54" s="202"/>
      <c r="MWW54" s="203"/>
      <c r="MWX54" s="203"/>
      <c r="MWY54" s="204"/>
      <c r="MWZ54" s="207"/>
      <c r="MXA54" s="199"/>
      <c r="MXB54" s="200"/>
      <c r="MXC54" s="201"/>
      <c r="MXD54" s="202"/>
      <c r="MXE54" s="203"/>
      <c r="MXF54" s="203"/>
      <c r="MXG54" s="204"/>
      <c r="MXH54" s="207"/>
      <c r="MXI54" s="199"/>
      <c r="MXJ54" s="200"/>
      <c r="MXK54" s="201"/>
      <c r="MXL54" s="202"/>
      <c r="MXM54" s="203"/>
      <c r="MXN54" s="203"/>
      <c r="MXO54" s="204"/>
      <c r="MXP54" s="207"/>
      <c r="MXQ54" s="199"/>
      <c r="MXR54" s="200"/>
      <c r="MXS54" s="201"/>
      <c r="MXT54" s="202"/>
      <c r="MXU54" s="203"/>
      <c r="MXV54" s="203"/>
      <c r="MXW54" s="204"/>
      <c r="MXX54" s="207"/>
      <c r="MXY54" s="199"/>
      <c r="MXZ54" s="200"/>
      <c r="MYA54" s="201"/>
      <c r="MYB54" s="202"/>
      <c r="MYC54" s="203"/>
      <c r="MYD54" s="203"/>
      <c r="MYE54" s="204"/>
      <c r="MYF54" s="207"/>
      <c r="MYG54" s="199"/>
      <c r="MYH54" s="200"/>
      <c r="MYI54" s="201"/>
      <c r="MYJ54" s="202"/>
      <c r="MYK54" s="203"/>
      <c r="MYL54" s="203"/>
      <c r="MYM54" s="204"/>
      <c r="MYN54" s="207"/>
      <c r="MYO54" s="199"/>
      <c r="MYP54" s="200"/>
      <c r="MYQ54" s="201"/>
      <c r="MYR54" s="202"/>
      <c r="MYS54" s="203"/>
      <c r="MYT54" s="203"/>
      <c r="MYU54" s="204"/>
      <c r="MYV54" s="207"/>
      <c r="MYW54" s="199"/>
      <c r="MYX54" s="200"/>
      <c r="MYY54" s="201"/>
      <c r="MYZ54" s="202"/>
      <c r="MZA54" s="203"/>
      <c r="MZB54" s="203"/>
      <c r="MZC54" s="204"/>
      <c r="MZD54" s="207"/>
      <c r="MZE54" s="199"/>
      <c r="MZF54" s="200"/>
      <c r="MZG54" s="201"/>
      <c r="MZH54" s="202"/>
      <c r="MZI54" s="203"/>
      <c r="MZJ54" s="203"/>
      <c r="MZK54" s="204"/>
      <c r="MZL54" s="207"/>
      <c r="MZM54" s="199"/>
      <c r="MZN54" s="200"/>
      <c r="MZO54" s="201"/>
      <c r="MZP54" s="202"/>
      <c r="MZQ54" s="203"/>
      <c r="MZR54" s="203"/>
      <c r="MZS54" s="204"/>
      <c r="MZT54" s="207"/>
      <c r="MZU54" s="199"/>
      <c r="MZV54" s="200"/>
      <c r="MZW54" s="201"/>
      <c r="MZX54" s="202"/>
      <c r="MZY54" s="203"/>
      <c r="MZZ54" s="203"/>
      <c r="NAA54" s="204"/>
      <c r="NAB54" s="207"/>
      <c r="NAC54" s="199"/>
      <c r="NAD54" s="200"/>
      <c r="NAE54" s="201"/>
      <c r="NAF54" s="202"/>
      <c r="NAG54" s="203"/>
      <c r="NAH54" s="203"/>
      <c r="NAI54" s="204"/>
      <c r="NAJ54" s="207"/>
      <c r="NAK54" s="199"/>
      <c r="NAL54" s="200"/>
      <c r="NAM54" s="201"/>
      <c r="NAN54" s="202"/>
      <c r="NAO54" s="203"/>
      <c r="NAP54" s="203"/>
      <c r="NAQ54" s="204"/>
      <c r="NAR54" s="207"/>
      <c r="NAS54" s="199"/>
      <c r="NAT54" s="200"/>
      <c r="NAU54" s="201"/>
      <c r="NAV54" s="202"/>
      <c r="NAW54" s="203"/>
      <c r="NAX54" s="203"/>
      <c r="NAY54" s="204"/>
      <c r="NAZ54" s="207"/>
      <c r="NBA54" s="199"/>
      <c r="NBB54" s="200"/>
      <c r="NBC54" s="201"/>
      <c r="NBD54" s="202"/>
      <c r="NBE54" s="203"/>
      <c r="NBF54" s="203"/>
      <c r="NBG54" s="204"/>
      <c r="NBH54" s="207"/>
      <c r="NBI54" s="199"/>
      <c r="NBJ54" s="200"/>
      <c r="NBK54" s="201"/>
      <c r="NBL54" s="202"/>
      <c r="NBM54" s="203"/>
      <c r="NBN54" s="203"/>
      <c r="NBO54" s="204"/>
      <c r="NBP54" s="207"/>
      <c r="NBQ54" s="199"/>
      <c r="NBR54" s="200"/>
      <c r="NBS54" s="201"/>
      <c r="NBT54" s="202"/>
      <c r="NBU54" s="203"/>
      <c r="NBV54" s="203"/>
      <c r="NBW54" s="204"/>
      <c r="NBX54" s="207"/>
      <c r="NBY54" s="199"/>
      <c r="NBZ54" s="200"/>
      <c r="NCA54" s="201"/>
      <c r="NCB54" s="202"/>
      <c r="NCC54" s="203"/>
      <c r="NCD54" s="203"/>
      <c r="NCE54" s="204"/>
      <c r="NCF54" s="207"/>
      <c r="NCG54" s="199"/>
      <c r="NCH54" s="200"/>
      <c r="NCI54" s="201"/>
      <c r="NCJ54" s="202"/>
      <c r="NCK54" s="203"/>
      <c r="NCL54" s="203"/>
      <c r="NCM54" s="204"/>
      <c r="NCN54" s="207"/>
      <c r="NCO54" s="199"/>
      <c r="NCP54" s="200"/>
      <c r="NCQ54" s="201"/>
      <c r="NCR54" s="202"/>
      <c r="NCS54" s="203"/>
      <c r="NCT54" s="203"/>
      <c r="NCU54" s="204"/>
      <c r="NCV54" s="207"/>
      <c r="NCW54" s="199"/>
      <c r="NCX54" s="200"/>
      <c r="NCY54" s="201"/>
      <c r="NCZ54" s="202"/>
      <c r="NDA54" s="203"/>
      <c r="NDB54" s="203"/>
      <c r="NDC54" s="204"/>
      <c r="NDD54" s="207"/>
      <c r="NDE54" s="199"/>
      <c r="NDF54" s="200"/>
      <c r="NDG54" s="201"/>
      <c r="NDH54" s="202"/>
      <c r="NDI54" s="203"/>
      <c r="NDJ54" s="203"/>
      <c r="NDK54" s="204"/>
      <c r="NDL54" s="207"/>
      <c r="NDM54" s="199"/>
      <c r="NDN54" s="200"/>
      <c r="NDO54" s="201"/>
      <c r="NDP54" s="202"/>
      <c r="NDQ54" s="203"/>
      <c r="NDR54" s="203"/>
      <c r="NDS54" s="204"/>
      <c r="NDT54" s="207"/>
      <c r="NDU54" s="199"/>
      <c r="NDV54" s="200"/>
      <c r="NDW54" s="201"/>
      <c r="NDX54" s="202"/>
      <c r="NDY54" s="203"/>
      <c r="NDZ54" s="203"/>
      <c r="NEA54" s="204"/>
      <c r="NEB54" s="207"/>
      <c r="NEC54" s="199"/>
      <c r="NED54" s="200"/>
      <c r="NEE54" s="201"/>
      <c r="NEF54" s="202"/>
      <c r="NEG54" s="203"/>
      <c r="NEH54" s="203"/>
      <c r="NEI54" s="204"/>
      <c r="NEJ54" s="207"/>
      <c r="NEK54" s="199"/>
      <c r="NEL54" s="200"/>
      <c r="NEM54" s="201"/>
      <c r="NEN54" s="202"/>
      <c r="NEO54" s="203"/>
      <c r="NEP54" s="203"/>
      <c r="NEQ54" s="204"/>
      <c r="NER54" s="207"/>
      <c r="NES54" s="199"/>
      <c r="NET54" s="200"/>
      <c r="NEU54" s="201"/>
      <c r="NEV54" s="202"/>
      <c r="NEW54" s="203"/>
      <c r="NEX54" s="203"/>
      <c r="NEY54" s="204"/>
      <c r="NEZ54" s="207"/>
      <c r="NFA54" s="199"/>
      <c r="NFB54" s="200"/>
      <c r="NFC54" s="201"/>
      <c r="NFD54" s="202"/>
      <c r="NFE54" s="203"/>
      <c r="NFF54" s="203"/>
      <c r="NFG54" s="204"/>
      <c r="NFH54" s="207"/>
      <c r="NFI54" s="199"/>
      <c r="NFJ54" s="200"/>
      <c r="NFK54" s="201"/>
      <c r="NFL54" s="202"/>
      <c r="NFM54" s="203"/>
      <c r="NFN54" s="203"/>
      <c r="NFO54" s="204"/>
      <c r="NFP54" s="207"/>
      <c r="NFQ54" s="199"/>
      <c r="NFR54" s="200"/>
      <c r="NFS54" s="201"/>
      <c r="NFT54" s="202"/>
      <c r="NFU54" s="203"/>
      <c r="NFV54" s="203"/>
      <c r="NFW54" s="204"/>
      <c r="NFX54" s="207"/>
      <c r="NFY54" s="199"/>
      <c r="NFZ54" s="200"/>
      <c r="NGA54" s="201"/>
      <c r="NGB54" s="202"/>
      <c r="NGC54" s="203"/>
      <c r="NGD54" s="203"/>
      <c r="NGE54" s="204"/>
      <c r="NGF54" s="207"/>
      <c r="NGG54" s="199"/>
      <c r="NGH54" s="200"/>
      <c r="NGI54" s="201"/>
      <c r="NGJ54" s="202"/>
      <c r="NGK54" s="203"/>
      <c r="NGL54" s="203"/>
      <c r="NGM54" s="204"/>
      <c r="NGN54" s="207"/>
      <c r="NGO54" s="199"/>
      <c r="NGP54" s="200"/>
      <c r="NGQ54" s="201"/>
      <c r="NGR54" s="202"/>
      <c r="NGS54" s="203"/>
      <c r="NGT54" s="203"/>
      <c r="NGU54" s="204"/>
      <c r="NGV54" s="207"/>
      <c r="NGW54" s="199"/>
      <c r="NGX54" s="200"/>
      <c r="NGY54" s="201"/>
      <c r="NGZ54" s="202"/>
      <c r="NHA54" s="203"/>
      <c r="NHB54" s="203"/>
      <c r="NHC54" s="204"/>
      <c r="NHD54" s="207"/>
      <c r="NHE54" s="199"/>
      <c r="NHF54" s="200"/>
      <c r="NHG54" s="201"/>
      <c r="NHH54" s="202"/>
      <c r="NHI54" s="203"/>
      <c r="NHJ54" s="203"/>
      <c r="NHK54" s="204"/>
      <c r="NHL54" s="207"/>
      <c r="NHM54" s="199"/>
      <c r="NHN54" s="200"/>
      <c r="NHO54" s="201"/>
      <c r="NHP54" s="202"/>
      <c r="NHQ54" s="203"/>
      <c r="NHR54" s="203"/>
      <c r="NHS54" s="204"/>
      <c r="NHT54" s="207"/>
      <c r="NHU54" s="199"/>
      <c r="NHV54" s="200"/>
      <c r="NHW54" s="201"/>
      <c r="NHX54" s="202"/>
      <c r="NHY54" s="203"/>
      <c r="NHZ54" s="203"/>
      <c r="NIA54" s="204"/>
      <c r="NIB54" s="207"/>
      <c r="NIC54" s="199"/>
      <c r="NID54" s="200"/>
      <c r="NIE54" s="201"/>
      <c r="NIF54" s="202"/>
      <c r="NIG54" s="203"/>
      <c r="NIH54" s="203"/>
      <c r="NII54" s="204"/>
      <c r="NIJ54" s="207"/>
      <c r="NIK54" s="199"/>
      <c r="NIL54" s="200"/>
      <c r="NIM54" s="201"/>
      <c r="NIN54" s="202"/>
      <c r="NIO54" s="203"/>
      <c r="NIP54" s="203"/>
      <c r="NIQ54" s="204"/>
      <c r="NIR54" s="207"/>
      <c r="NIS54" s="199"/>
      <c r="NIT54" s="200"/>
      <c r="NIU54" s="201"/>
      <c r="NIV54" s="202"/>
      <c r="NIW54" s="203"/>
      <c r="NIX54" s="203"/>
      <c r="NIY54" s="204"/>
      <c r="NIZ54" s="207"/>
      <c r="NJA54" s="199"/>
      <c r="NJB54" s="200"/>
      <c r="NJC54" s="201"/>
      <c r="NJD54" s="202"/>
      <c r="NJE54" s="203"/>
      <c r="NJF54" s="203"/>
      <c r="NJG54" s="204"/>
      <c r="NJH54" s="207"/>
      <c r="NJI54" s="199"/>
      <c r="NJJ54" s="200"/>
      <c r="NJK54" s="201"/>
      <c r="NJL54" s="202"/>
      <c r="NJM54" s="203"/>
      <c r="NJN54" s="203"/>
      <c r="NJO54" s="204"/>
      <c r="NJP54" s="207"/>
      <c r="NJQ54" s="199"/>
      <c r="NJR54" s="200"/>
      <c r="NJS54" s="201"/>
      <c r="NJT54" s="202"/>
      <c r="NJU54" s="203"/>
      <c r="NJV54" s="203"/>
      <c r="NJW54" s="204"/>
      <c r="NJX54" s="207"/>
      <c r="NJY54" s="199"/>
      <c r="NJZ54" s="200"/>
      <c r="NKA54" s="201"/>
      <c r="NKB54" s="202"/>
      <c r="NKC54" s="203"/>
      <c r="NKD54" s="203"/>
      <c r="NKE54" s="204"/>
      <c r="NKF54" s="207"/>
      <c r="NKG54" s="199"/>
      <c r="NKH54" s="200"/>
      <c r="NKI54" s="201"/>
      <c r="NKJ54" s="202"/>
      <c r="NKK54" s="203"/>
      <c r="NKL54" s="203"/>
      <c r="NKM54" s="204"/>
      <c r="NKN54" s="207"/>
      <c r="NKO54" s="199"/>
      <c r="NKP54" s="200"/>
      <c r="NKQ54" s="201"/>
      <c r="NKR54" s="202"/>
      <c r="NKS54" s="203"/>
      <c r="NKT54" s="203"/>
      <c r="NKU54" s="204"/>
      <c r="NKV54" s="207"/>
      <c r="NKW54" s="199"/>
      <c r="NKX54" s="200"/>
      <c r="NKY54" s="201"/>
      <c r="NKZ54" s="202"/>
      <c r="NLA54" s="203"/>
      <c r="NLB54" s="203"/>
      <c r="NLC54" s="204"/>
      <c r="NLD54" s="207"/>
      <c r="NLE54" s="199"/>
      <c r="NLF54" s="200"/>
      <c r="NLG54" s="201"/>
      <c r="NLH54" s="202"/>
      <c r="NLI54" s="203"/>
      <c r="NLJ54" s="203"/>
      <c r="NLK54" s="204"/>
      <c r="NLL54" s="207"/>
      <c r="NLM54" s="199"/>
      <c r="NLN54" s="200"/>
      <c r="NLO54" s="201"/>
      <c r="NLP54" s="202"/>
      <c r="NLQ54" s="203"/>
      <c r="NLR54" s="203"/>
      <c r="NLS54" s="204"/>
      <c r="NLT54" s="207"/>
      <c r="NLU54" s="199"/>
      <c r="NLV54" s="200"/>
      <c r="NLW54" s="201"/>
      <c r="NLX54" s="202"/>
      <c r="NLY54" s="203"/>
      <c r="NLZ54" s="203"/>
      <c r="NMA54" s="204"/>
      <c r="NMB54" s="207"/>
      <c r="NMC54" s="199"/>
      <c r="NMD54" s="200"/>
      <c r="NME54" s="201"/>
      <c r="NMF54" s="202"/>
      <c r="NMG54" s="203"/>
      <c r="NMH54" s="203"/>
      <c r="NMI54" s="204"/>
      <c r="NMJ54" s="207"/>
      <c r="NMK54" s="199"/>
      <c r="NML54" s="200"/>
      <c r="NMM54" s="201"/>
      <c r="NMN54" s="202"/>
      <c r="NMO54" s="203"/>
      <c r="NMP54" s="203"/>
      <c r="NMQ54" s="204"/>
      <c r="NMR54" s="207"/>
      <c r="NMS54" s="199"/>
      <c r="NMT54" s="200"/>
      <c r="NMU54" s="201"/>
      <c r="NMV54" s="202"/>
      <c r="NMW54" s="203"/>
      <c r="NMX54" s="203"/>
      <c r="NMY54" s="204"/>
      <c r="NMZ54" s="207"/>
      <c r="NNA54" s="199"/>
      <c r="NNB54" s="200"/>
      <c r="NNC54" s="201"/>
      <c r="NND54" s="202"/>
      <c r="NNE54" s="203"/>
      <c r="NNF54" s="203"/>
      <c r="NNG54" s="204"/>
      <c r="NNH54" s="207"/>
      <c r="NNI54" s="199"/>
      <c r="NNJ54" s="200"/>
      <c r="NNK54" s="201"/>
      <c r="NNL54" s="202"/>
      <c r="NNM54" s="203"/>
      <c r="NNN54" s="203"/>
      <c r="NNO54" s="204"/>
      <c r="NNP54" s="207"/>
      <c r="NNQ54" s="199"/>
      <c r="NNR54" s="200"/>
      <c r="NNS54" s="201"/>
      <c r="NNT54" s="202"/>
      <c r="NNU54" s="203"/>
      <c r="NNV54" s="203"/>
      <c r="NNW54" s="204"/>
      <c r="NNX54" s="207"/>
      <c r="NNY54" s="199"/>
      <c r="NNZ54" s="200"/>
      <c r="NOA54" s="201"/>
      <c r="NOB54" s="202"/>
      <c r="NOC54" s="203"/>
      <c r="NOD54" s="203"/>
      <c r="NOE54" s="204"/>
      <c r="NOF54" s="207"/>
      <c r="NOG54" s="199"/>
      <c r="NOH54" s="200"/>
      <c r="NOI54" s="201"/>
      <c r="NOJ54" s="202"/>
      <c r="NOK54" s="203"/>
      <c r="NOL54" s="203"/>
      <c r="NOM54" s="204"/>
      <c r="NON54" s="207"/>
      <c r="NOO54" s="199"/>
      <c r="NOP54" s="200"/>
      <c r="NOQ54" s="201"/>
      <c r="NOR54" s="202"/>
      <c r="NOS54" s="203"/>
      <c r="NOT54" s="203"/>
      <c r="NOU54" s="204"/>
      <c r="NOV54" s="207"/>
      <c r="NOW54" s="199"/>
      <c r="NOX54" s="200"/>
      <c r="NOY54" s="201"/>
      <c r="NOZ54" s="202"/>
      <c r="NPA54" s="203"/>
      <c r="NPB54" s="203"/>
      <c r="NPC54" s="204"/>
      <c r="NPD54" s="207"/>
      <c r="NPE54" s="199"/>
      <c r="NPF54" s="200"/>
      <c r="NPG54" s="201"/>
      <c r="NPH54" s="202"/>
      <c r="NPI54" s="203"/>
      <c r="NPJ54" s="203"/>
      <c r="NPK54" s="204"/>
      <c r="NPL54" s="207"/>
      <c r="NPM54" s="199"/>
      <c r="NPN54" s="200"/>
      <c r="NPO54" s="201"/>
      <c r="NPP54" s="202"/>
      <c r="NPQ54" s="203"/>
      <c r="NPR54" s="203"/>
      <c r="NPS54" s="204"/>
      <c r="NPT54" s="207"/>
      <c r="NPU54" s="199"/>
      <c r="NPV54" s="200"/>
      <c r="NPW54" s="201"/>
      <c r="NPX54" s="202"/>
      <c r="NPY54" s="203"/>
      <c r="NPZ54" s="203"/>
      <c r="NQA54" s="204"/>
      <c r="NQB54" s="207"/>
      <c r="NQC54" s="199"/>
      <c r="NQD54" s="200"/>
      <c r="NQE54" s="201"/>
      <c r="NQF54" s="202"/>
      <c r="NQG54" s="203"/>
      <c r="NQH54" s="203"/>
      <c r="NQI54" s="204"/>
      <c r="NQJ54" s="207"/>
      <c r="NQK54" s="199"/>
      <c r="NQL54" s="200"/>
      <c r="NQM54" s="201"/>
      <c r="NQN54" s="202"/>
      <c r="NQO54" s="203"/>
      <c r="NQP54" s="203"/>
      <c r="NQQ54" s="204"/>
      <c r="NQR54" s="207"/>
      <c r="NQS54" s="199"/>
      <c r="NQT54" s="200"/>
      <c r="NQU54" s="201"/>
      <c r="NQV54" s="202"/>
      <c r="NQW54" s="203"/>
      <c r="NQX54" s="203"/>
      <c r="NQY54" s="204"/>
      <c r="NQZ54" s="207"/>
      <c r="NRA54" s="199"/>
      <c r="NRB54" s="200"/>
      <c r="NRC54" s="201"/>
      <c r="NRD54" s="202"/>
      <c r="NRE54" s="203"/>
      <c r="NRF54" s="203"/>
      <c r="NRG54" s="204"/>
      <c r="NRH54" s="207"/>
      <c r="NRI54" s="199"/>
      <c r="NRJ54" s="200"/>
      <c r="NRK54" s="201"/>
      <c r="NRL54" s="202"/>
      <c r="NRM54" s="203"/>
      <c r="NRN54" s="203"/>
      <c r="NRO54" s="204"/>
      <c r="NRP54" s="207"/>
      <c r="NRQ54" s="199"/>
      <c r="NRR54" s="200"/>
      <c r="NRS54" s="201"/>
      <c r="NRT54" s="202"/>
      <c r="NRU54" s="203"/>
      <c r="NRV54" s="203"/>
      <c r="NRW54" s="204"/>
      <c r="NRX54" s="207"/>
      <c r="NRY54" s="199"/>
      <c r="NRZ54" s="200"/>
      <c r="NSA54" s="201"/>
      <c r="NSB54" s="202"/>
      <c r="NSC54" s="203"/>
      <c r="NSD54" s="203"/>
      <c r="NSE54" s="204"/>
      <c r="NSF54" s="207"/>
      <c r="NSG54" s="199"/>
      <c r="NSH54" s="200"/>
      <c r="NSI54" s="201"/>
      <c r="NSJ54" s="202"/>
      <c r="NSK54" s="203"/>
      <c r="NSL54" s="203"/>
      <c r="NSM54" s="204"/>
      <c r="NSN54" s="207"/>
      <c r="NSO54" s="199"/>
      <c r="NSP54" s="200"/>
      <c r="NSQ54" s="201"/>
      <c r="NSR54" s="202"/>
      <c r="NSS54" s="203"/>
      <c r="NST54" s="203"/>
      <c r="NSU54" s="204"/>
      <c r="NSV54" s="207"/>
      <c r="NSW54" s="199"/>
      <c r="NSX54" s="200"/>
      <c r="NSY54" s="201"/>
      <c r="NSZ54" s="202"/>
      <c r="NTA54" s="203"/>
      <c r="NTB54" s="203"/>
      <c r="NTC54" s="204"/>
      <c r="NTD54" s="207"/>
      <c r="NTE54" s="199"/>
      <c r="NTF54" s="200"/>
      <c r="NTG54" s="201"/>
      <c r="NTH54" s="202"/>
      <c r="NTI54" s="203"/>
      <c r="NTJ54" s="203"/>
      <c r="NTK54" s="204"/>
      <c r="NTL54" s="207"/>
      <c r="NTM54" s="199"/>
      <c r="NTN54" s="200"/>
      <c r="NTO54" s="201"/>
      <c r="NTP54" s="202"/>
      <c r="NTQ54" s="203"/>
      <c r="NTR54" s="203"/>
      <c r="NTS54" s="204"/>
      <c r="NTT54" s="207"/>
      <c r="NTU54" s="199"/>
      <c r="NTV54" s="200"/>
      <c r="NTW54" s="201"/>
      <c r="NTX54" s="202"/>
      <c r="NTY54" s="203"/>
      <c r="NTZ54" s="203"/>
      <c r="NUA54" s="204"/>
      <c r="NUB54" s="207"/>
      <c r="NUC54" s="199"/>
      <c r="NUD54" s="200"/>
      <c r="NUE54" s="201"/>
      <c r="NUF54" s="202"/>
      <c r="NUG54" s="203"/>
      <c r="NUH54" s="203"/>
      <c r="NUI54" s="204"/>
      <c r="NUJ54" s="207"/>
      <c r="NUK54" s="199"/>
      <c r="NUL54" s="200"/>
      <c r="NUM54" s="201"/>
      <c r="NUN54" s="202"/>
      <c r="NUO54" s="203"/>
      <c r="NUP54" s="203"/>
      <c r="NUQ54" s="204"/>
      <c r="NUR54" s="207"/>
      <c r="NUS54" s="199"/>
      <c r="NUT54" s="200"/>
      <c r="NUU54" s="201"/>
      <c r="NUV54" s="202"/>
      <c r="NUW54" s="203"/>
      <c r="NUX54" s="203"/>
      <c r="NUY54" s="204"/>
      <c r="NUZ54" s="207"/>
      <c r="NVA54" s="199"/>
      <c r="NVB54" s="200"/>
      <c r="NVC54" s="201"/>
      <c r="NVD54" s="202"/>
      <c r="NVE54" s="203"/>
      <c r="NVF54" s="203"/>
      <c r="NVG54" s="204"/>
      <c r="NVH54" s="207"/>
      <c r="NVI54" s="199"/>
      <c r="NVJ54" s="200"/>
      <c r="NVK54" s="201"/>
      <c r="NVL54" s="202"/>
      <c r="NVM54" s="203"/>
      <c r="NVN54" s="203"/>
      <c r="NVO54" s="204"/>
      <c r="NVP54" s="207"/>
      <c r="NVQ54" s="199"/>
      <c r="NVR54" s="200"/>
      <c r="NVS54" s="201"/>
      <c r="NVT54" s="202"/>
      <c r="NVU54" s="203"/>
      <c r="NVV54" s="203"/>
      <c r="NVW54" s="204"/>
      <c r="NVX54" s="207"/>
      <c r="NVY54" s="199"/>
      <c r="NVZ54" s="200"/>
      <c r="NWA54" s="201"/>
      <c r="NWB54" s="202"/>
      <c r="NWC54" s="203"/>
      <c r="NWD54" s="203"/>
      <c r="NWE54" s="204"/>
      <c r="NWF54" s="207"/>
      <c r="NWG54" s="199"/>
      <c r="NWH54" s="200"/>
      <c r="NWI54" s="201"/>
      <c r="NWJ54" s="202"/>
      <c r="NWK54" s="203"/>
      <c r="NWL54" s="203"/>
      <c r="NWM54" s="204"/>
      <c r="NWN54" s="207"/>
      <c r="NWO54" s="199"/>
      <c r="NWP54" s="200"/>
      <c r="NWQ54" s="201"/>
      <c r="NWR54" s="202"/>
      <c r="NWS54" s="203"/>
      <c r="NWT54" s="203"/>
      <c r="NWU54" s="204"/>
      <c r="NWV54" s="207"/>
      <c r="NWW54" s="199"/>
      <c r="NWX54" s="200"/>
      <c r="NWY54" s="201"/>
      <c r="NWZ54" s="202"/>
      <c r="NXA54" s="203"/>
      <c r="NXB54" s="203"/>
      <c r="NXC54" s="204"/>
      <c r="NXD54" s="207"/>
      <c r="NXE54" s="199"/>
      <c r="NXF54" s="200"/>
      <c r="NXG54" s="201"/>
      <c r="NXH54" s="202"/>
      <c r="NXI54" s="203"/>
      <c r="NXJ54" s="203"/>
      <c r="NXK54" s="204"/>
      <c r="NXL54" s="207"/>
      <c r="NXM54" s="199"/>
      <c r="NXN54" s="200"/>
      <c r="NXO54" s="201"/>
      <c r="NXP54" s="202"/>
      <c r="NXQ54" s="203"/>
      <c r="NXR54" s="203"/>
      <c r="NXS54" s="204"/>
      <c r="NXT54" s="207"/>
      <c r="NXU54" s="199"/>
      <c r="NXV54" s="200"/>
      <c r="NXW54" s="201"/>
      <c r="NXX54" s="202"/>
      <c r="NXY54" s="203"/>
      <c r="NXZ54" s="203"/>
      <c r="NYA54" s="204"/>
      <c r="NYB54" s="207"/>
      <c r="NYC54" s="199"/>
      <c r="NYD54" s="200"/>
      <c r="NYE54" s="201"/>
      <c r="NYF54" s="202"/>
      <c r="NYG54" s="203"/>
      <c r="NYH54" s="203"/>
      <c r="NYI54" s="204"/>
      <c r="NYJ54" s="207"/>
      <c r="NYK54" s="199"/>
      <c r="NYL54" s="200"/>
      <c r="NYM54" s="201"/>
      <c r="NYN54" s="202"/>
      <c r="NYO54" s="203"/>
      <c r="NYP54" s="203"/>
      <c r="NYQ54" s="204"/>
      <c r="NYR54" s="207"/>
      <c r="NYS54" s="199"/>
      <c r="NYT54" s="200"/>
      <c r="NYU54" s="201"/>
      <c r="NYV54" s="202"/>
      <c r="NYW54" s="203"/>
      <c r="NYX54" s="203"/>
      <c r="NYY54" s="204"/>
      <c r="NYZ54" s="207"/>
      <c r="NZA54" s="199"/>
      <c r="NZB54" s="200"/>
      <c r="NZC54" s="201"/>
      <c r="NZD54" s="202"/>
      <c r="NZE54" s="203"/>
      <c r="NZF54" s="203"/>
      <c r="NZG54" s="204"/>
      <c r="NZH54" s="207"/>
      <c r="NZI54" s="199"/>
      <c r="NZJ54" s="200"/>
      <c r="NZK54" s="201"/>
      <c r="NZL54" s="202"/>
      <c r="NZM54" s="203"/>
      <c r="NZN54" s="203"/>
      <c r="NZO54" s="204"/>
      <c r="NZP54" s="207"/>
      <c r="NZQ54" s="199"/>
      <c r="NZR54" s="200"/>
      <c r="NZS54" s="201"/>
      <c r="NZT54" s="202"/>
      <c r="NZU54" s="203"/>
      <c r="NZV54" s="203"/>
      <c r="NZW54" s="204"/>
      <c r="NZX54" s="207"/>
      <c r="NZY54" s="199"/>
      <c r="NZZ54" s="200"/>
      <c r="OAA54" s="201"/>
      <c r="OAB54" s="202"/>
      <c r="OAC54" s="203"/>
      <c r="OAD54" s="203"/>
      <c r="OAE54" s="204"/>
      <c r="OAF54" s="207"/>
      <c r="OAG54" s="199"/>
      <c r="OAH54" s="200"/>
      <c r="OAI54" s="201"/>
      <c r="OAJ54" s="202"/>
      <c r="OAK54" s="203"/>
      <c r="OAL54" s="203"/>
      <c r="OAM54" s="204"/>
      <c r="OAN54" s="207"/>
      <c r="OAO54" s="199"/>
      <c r="OAP54" s="200"/>
      <c r="OAQ54" s="201"/>
      <c r="OAR54" s="202"/>
      <c r="OAS54" s="203"/>
      <c r="OAT54" s="203"/>
      <c r="OAU54" s="204"/>
      <c r="OAV54" s="207"/>
      <c r="OAW54" s="199"/>
      <c r="OAX54" s="200"/>
      <c r="OAY54" s="201"/>
      <c r="OAZ54" s="202"/>
      <c r="OBA54" s="203"/>
      <c r="OBB54" s="203"/>
      <c r="OBC54" s="204"/>
      <c r="OBD54" s="207"/>
      <c r="OBE54" s="199"/>
      <c r="OBF54" s="200"/>
      <c r="OBG54" s="201"/>
      <c r="OBH54" s="202"/>
      <c r="OBI54" s="203"/>
      <c r="OBJ54" s="203"/>
      <c r="OBK54" s="204"/>
      <c r="OBL54" s="207"/>
      <c r="OBM54" s="199"/>
      <c r="OBN54" s="200"/>
      <c r="OBO54" s="201"/>
      <c r="OBP54" s="202"/>
      <c r="OBQ54" s="203"/>
      <c r="OBR54" s="203"/>
      <c r="OBS54" s="204"/>
      <c r="OBT54" s="207"/>
      <c r="OBU54" s="199"/>
      <c r="OBV54" s="200"/>
      <c r="OBW54" s="201"/>
      <c r="OBX54" s="202"/>
      <c r="OBY54" s="203"/>
      <c r="OBZ54" s="203"/>
      <c r="OCA54" s="204"/>
      <c r="OCB54" s="207"/>
      <c r="OCC54" s="199"/>
      <c r="OCD54" s="200"/>
      <c r="OCE54" s="201"/>
      <c r="OCF54" s="202"/>
      <c r="OCG54" s="203"/>
      <c r="OCH54" s="203"/>
      <c r="OCI54" s="204"/>
      <c r="OCJ54" s="207"/>
      <c r="OCK54" s="199"/>
      <c r="OCL54" s="200"/>
      <c r="OCM54" s="201"/>
      <c r="OCN54" s="202"/>
      <c r="OCO54" s="203"/>
      <c r="OCP54" s="203"/>
      <c r="OCQ54" s="204"/>
      <c r="OCR54" s="207"/>
      <c r="OCS54" s="199"/>
      <c r="OCT54" s="200"/>
      <c r="OCU54" s="201"/>
      <c r="OCV54" s="202"/>
      <c r="OCW54" s="203"/>
      <c r="OCX54" s="203"/>
      <c r="OCY54" s="204"/>
      <c r="OCZ54" s="207"/>
      <c r="ODA54" s="199"/>
      <c r="ODB54" s="200"/>
      <c r="ODC54" s="201"/>
      <c r="ODD54" s="202"/>
      <c r="ODE54" s="203"/>
      <c r="ODF54" s="203"/>
      <c r="ODG54" s="204"/>
      <c r="ODH54" s="207"/>
      <c r="ODI54" s="199"/>
      <c r="ODJ54" s="200"/>
      <c r="ODK54" s="201"/>
      <c r="ODL54" s="202"/>
      <c r="ODM54" s="203"/>
      <c r="ODN54" s="203"/>
      <c r="ODO54" s="204"/>
      <c r="ODP54" s="207"/>
      <c r="ODQ54" s="199"/>
      <c r="ODR54" s="200"/>
      <c r="ODS54" s="201"/>
      <c r="ODT54" s="202"/>
      <c r="ODU54" s="203"/>
      <c r="ODV54" s="203"/>
      <c r="ODW54" s="204"/>
      <c r="ODX54" s="207"/>
      <c r="ODY54" s="199"/>
      <c r="ODZ54" s="200"/>
      <c r="OEA54" s="201"/>
      <c r="OEB54" s="202"/>
      <c r="OEC54" s="203"/>
      <c r="OED54" s="203"/>
      <c r="OEE54" s="204"/>
      <c r="OEF54" s="207"/>
      <c r="OEG54" s="199"/>
      <c r="OEH54" s="200"/>
      <c r="OEI54" s="201"/>
      <c r="OEJ54" s="202"/>
      <c r="OEK54" s="203"/>
      <c r="OEL54" s="203"/>
      <c r="OEM54" s="204"/>
      <c r="OEN54" s="207"/>
      <c r="OEO54" s="199"/>
      <c r="OEP54" s="200"/>
      <c r="OEQ54" s="201"/>
      <c r="OER54" s="202"/>
      <c r="OES54" s="203"/>
      <c r="OET54" s="203"/>
      <c r="OEU54" s="204"/>
      <c r="OEV54" s="207"/>
      <c r="OEW54" s="199"/>
      <c r="OEX54" s="200"/>
      <c r="OEY54" s="201"/>
      <c r="OEZ54" s="202"/>
      <c r="OFA54" s="203"/>
      <c r="OFB54" s="203"/>
      <c r="OFC54" s="204"/>
      <c r="OFD54" s="207"/>
      <c r="OFE54" s="199"/>
      <c r="OFF54" s="200"/>
      <c r="OFG54" s="201"/>
      <c r="OFH54" s="202"/>
      <c r="OFI54" s="203"/>
      <c r="OFJ54" s="203"/>
      <c r="OFK54" s="204"/>
      <c r="OFL54" s="207"/>
      <c r="OFM54" s="199"/>
      <c r="OFN54" s="200"/>
      <c r="OFO54" s="201"/>
      <c r="OFP54" s="202"/>
      <c r="OFQ54" s="203"/>
      <c r="OFR54" s="203"/>
      <c r="OFS54" s="204"/>
      <c r="OFT54" s="207"/>
      <c r="OFU54" s="199"/>
      <c r="OFV54" s="200"/>
      <c r="OFW54" s="201"/>
      <c r="OFX54" s="202"/>
      <c r="OFY54" s="203"/>
      <c r="OFZ54" s="203"/>
      <c r="OGA54" s="204"/>
      <c r="OGB54" s="207"/>
      <c r="OGC54" s="199"/>
      <c r="OGD54" s="200"/>
      <c r="OGE54" s="201"/>
      <c r="OGF54" s="202"/>
      <c r="OGG54" s="203"/>
      <c r="OGH54" s="203"/>
      <c r="OGI54" s="204"/>
      <c r="OGJ54" s="207"/>
      <c r="OGK54" s="199"/>
      <c r="OGL54" s="200"/>
      <c r="OGM54" s="201"/>
      <c r="OGN54" s="202"/>
      <c r="OGO54" s="203"/>
      <c r="OGP54" s="203"/>
      <c r="OGQ54" s="204"/>
      <c r="OGR54" s="207"/>
      <c r="OGS54" s="199"/>
      <c r="OGT54" s="200"/>
      <c r="OGU54" s="201"/>
      <c r="OGV54" s="202"/>
      <c r="OGW54" s="203"/>
      <c r="OGX54" s="203"/>
      <c r="OGY54" s="204"/>
      <c r="OGZ54" s="207"/>
      <c r="OHA54" s="199"/>
      <c r="OHB54" s="200"/>
      <c r="OHC54" s="201"/>
      <c r="OHD54" s="202"/>
      <c r="OHE54" s="203"/>
      <c r="OHF54" s="203"/>
      <c r="OHG54" s="204"/>
      <c r="OHH54" s="207"/>
      <c r="OHI54" s="199"/>
      <c r="OHJ54" s="200"/>
      <c r="OHK54" s="201"/>
      <c r="OHL54" s="202"/>
      <c r="OHM54" s="203"/>
      <c r="OHN54" s="203"/>
      <c r="OHO54" s="204"/>
      <c r="OHP54" s="207"/>
      <c r="OHQ54" s="199"/>
      <c r="OHR54" s="200"/>
      <c r="OHS54" s="201"/>
      <c r="OHT54" s="202"/>
      <c r="OHU54" s="203"/>
      <c r="OHV54" s="203"/>
      <c r="OHW54" s="204"/>
      <c r="OHX54" s="207"/>
      <c r="OHY54" s="199"/>
      <c r="OHZ54" s="200"/>
      <c r="OIA54" s="201"/>
      <c r="OIB54" s="202"/>
      <c r="OIC54" s="203"/>
      <c r="OID54" s="203"/>
      <c r="OIE54" s="204"/>
      <c r="OIF54" s="207"/>
      <c r="OIG54" s="199"/>
      <c r="OIH54" s="200"/>
      <c r="OII54" s="201"/>
      <c r="OIJ54" s="202"/>
      <c r="OIK54" s="203"/>
      <c r="OIL54" s="203"/>
      <c r="OIM54" s="204"/>
      <c r="OIN54" s="207"/>
      <c r="OIO54" s="199"/>
      <c r="OIP54" s="200"/>
      <c r="OIQ54" s="201"/>
      <c r="OIR54" s="202"/>
      <c r="OIS54" s="203"/>
      <c r="OIT54" s="203"/>
      <c r="OIU54" s="204"/>
      <c r="OIV54" s="207"/>
      <c r="OIW54" s="199"/>
      <c r="OIX54" s="200"/>
      <c r="OIY54" s="201"/>
      <c r="OIZ54" s="202"/>
      <c r="OJA54" s="203"/>
      <c r="OJB54" s="203"/>
      <c r="OJC54" s="204"/>
      <c r="OJD54" s="207"/>
      <c r="OJE54" s="199"/>
      <c r="OJF54" s="200"/>
      <c r="OJG54" s="201"/>
      <c r="OJH54" s="202"/>
      <c r="OJI54" s="203"/>
      <c r="OJJ54" s="203"/>
      <c r="OJK54" s="204"/>
      <c r="OJL54" s="207"/>
      <c r="OJM54" s="199"/>
      <c r="OJN54" s="200"/>
      <c r="OJO54" s="201"/>
      <c r="OJP54" s="202"/>
      <c r="OJQ54" s="203"/>
      <c r="OJR54" s="203"/>
      <c r="OJS54" s="204"/>
      <c r="OJT54" s="207"/>
      <c r="OJU54" s="199"/>
      <c r="OJV54" s="200"/>
      <c r="OJW54" s="201"/>
      <c r="OJX54" s="202"/>
      <c r="OJY54" s="203"/>
      <c r="OJZ54" s="203"/>
      <c r="OKA54" s="204"/>
      <c r="OKB54" s="207"/>
      <c r="OKC54" s="199"/>
      <c r="OKD54" s="200"/>
      <c r="OKE54" s="201"/>
      <c r="OKF54" s="202"/>
      <c r="OKG54" s="203"/>
      <c r="OKH54" s="203"/>
      <c r="OKI54" s="204"/>
      <c r="OKJ54" s="207"/>
      <c r="OKK54" s="199"/>
      <c r="OKL54" s="200"/>
      <c r="OKM54" s="201"/>
      <c r="OKN54" s="202"/>
      <c r="OKO54" s="203"/>
      <c r="OKP54" s="203"/>
      <c r="OKQ54" s="204"/>
      <c r="OKR54" s="207"/>
      <c r="OKS54" s="199"/>
      <c r="OKT54" s="200"/>
      <c r="OKU54" s="201"/>
      <c r="OKV54" s="202"/>
      <c r="OKW54" s="203"/>
      <c r="OKX54" s="203"/>
      <c r="OKY54" s="204"/>
      <c r="OKZ54" s="207"/>
      <c r="OLA54" s="199"/>
      <c r="OLB54" s="200"/>
      <c r="OLC54" s="201"/>
      <c r="OLD54" s="202"/>
      <c r="OLE54" s="203"/>
      <c r="OLF54" s="203"/>
      <c r="OLG54" s="204"/>
      <c r="OLH54" s="207"/>
      <c r="OLI54" s="199"/>
      <c r="OLJ54" s="200"/>
      <c r="OLK54" s="201"/>
      <c r="OLL54" s="202"/>
      <c r="OLM54" s="203"/>
      <c r="OLN54" s="203"/>
      <c r="OLO54" s="204"/>
      <c r="OLP54" s="207"/>
      <c r="OLQ54" s="199"/>
      <c r="OLR54" s="200"/>
      <c r="OLS54" s="201"/>
      <c r="OLT54" s="202"/>
      <c r="OLU54" s="203"/>
      <c r="OLV54" s="203"/>
      <c r="OLW54" s="204"/>
      <c r="OLX54" s="207"/>
      <c r="OLY54" s="199"/>
      <c r="OLZ54" s="200"/>
      <c r="OMA54" s="201"/>
      <c r="OMB54" s="202"/>
      <c r="OMC54" s="203"/>
      <c r="OMD54" s="203"/>
      <c r="OME54" s="204"/>
      <c r="OMF54" s="207"/>
      <c r="OMG54" s="199"/>
      <c r="OMH54" s="200"/>
      <c r="OMI54" s="201"/>
      <c r="OMJ54" s="202"/>
      <c r="OMK54" s="203"/>
      <c r="OML54" s="203"/>
      <c r="OMM54" s="204"/>
      <c r="OMN54" s="207"/>
      <c r="OMO54" s="199"/>
      <c r="OMP54" s="200"/>
      <c r="OMQ54" s="201"/>
      <c r="OMR54" s="202"/>
      <c r="OMS54" s="203"/>
      <c r="OMT54" s="203"/>
      <c r="OMU54" s="204"/>
      <c r="OMV54" s="207"/>
      <c r="OMW54" s="199"/>
      <c r="OMX54" s="200"/>
      <c r="OMY54" s="201"/>
      <c r="OMZ54" s="202"/>
      <c r="ONA54" s="203"/>
      <c r="ONB54" s="203"/>
      <c r="ONC54" s="204"/>
      <c r="OND54" s="207"/>
      <c r="ONE54" s="199"/>
      <c r="ONF54" s="200"/>
      <c r="ONG54" s="201"/>
      <c r="ONH54" s="202"/>
      <c r="ONI54" s="203"/>
      <c r="ONJ54" s="203"/>
      <c r="ONK54" s="204"/>
      <c r="ONL54" s="207"/>
      <c r="ONM54" s="199"/>
      <c r="ONN54" s="200"/>
      <c r="ONO54" s="201"/>
      <c r="ONP54" s="202"/>
      <c r="ONQ54" s="203"/>
      <c r="ONR54" s="203"/>
      <c r="ONS54" s="204"/>
      <c r="ONT54" s="207"/>
      <c r="ONU54" s="199"/>
      <c r="ONV54" s="200"/>
      <c r="ONW54" s="201"/>
      <c r="ONX54" s="202"/>
      <c r="ONY54" s="203"/>
      <c r="ONZ54" s="203"/>
      <c r="OOA54" s="204"/>
      <c r="OOB54" s="207"/>
      <c r="OOC54" s="199"/>
      <c r="OOD54" s="200"/>
      <c r="OOE54" s="201"/>
      <c r="OOF54" s="202"/>
      <c r="OOG54" s="203"/>
      <c r="OOH54" s="203"/>
      <c r="OOI54" s="204"/>
      <c r="OOJ54" s="207"/>
      <c r="OOK54" s="199"/>
      <c r="OOL54" s="200"/>
      <c r="OOM54" s="201"/>
      <c r="OON54" s="202"/>
      <c r="OOO54" s="203"/>
      <c r="OOP54" s="203"/>
      <c r="OOQ54" s="204"/>
      <c r="OOR54" s="207"/>
      <c r="OOS54" s="199"/>
      <c r="OOT54" s="200"/>
      <c r="OOU54" s="201"/>
      <c r="OOV54" s="202"/>
      <c r="OOW54" s="203"/>
      <c r="OOX54" s="203"/>
      <c r="OOY54" s="204"/>
      <c r="OOZ54" s="207"/>
      <c r="OPA54" s="199"/>
      <c r="OPB54" s="200"/>
      <c r="OPC54" s="201"/>
      <c r="OPD54" s="202"/>
      <c r="OPE54" s="203"/>
      <c r="OPF54" s="203"/>
      <c r="OPG54" s="204"/>
      <c r="OPH54" s="207"/>
      <c r="OPI54" s="199"/>
      <c r="OPJ54" s="200"/>
      <c r="OPK54" s="201"/>
      <c r="OPL54" s="202"/>
      <c r="OPM54" s="203"/>
      <c r="OPN54" s="203"/>
      <c r="OPO54" s="204"/>
      <c r="OPP54" s="207"/>
      <c r="OPQ54" s="199"/>
      <c r="OPR54" s="200"/>
      <c r="OPS54" s="201"/>
      <c r="OPT54" s="202"/>
      <c r="OPU54" s="203"/>
      <c r="OPV54" s="203"/>
      <c r="OPW54" s="204"/>
      <c r="OPX54" s="207"/>
      <c r="OPY54" s="199"/>
      <c r="OPZ54" s="200"/>
      <c r="OQA54" s="201"/>
      <c r="OQB54" s="202"/>
      <c r="OQC54" s="203"/>
      <c r="OQD54" s="203"/>
      <c r="OQE54" s="204"/>
      <c r="OQF54" s="207"/>
      <c r="OQG54" s="199"/>
      <c r="OQH54" s="200"/>
      <c r="OQI54" s="201"/>
      <c r="OQJ54" s="202"/>
      <c r="OQK54" s="203"/>
      <c r="OQL54" s="203"/>
      <c r="OQM54" s="204"/>
      <c r="OQN54" s="207"/>
      <c r="OQO54" s="199"/>
      <c r="OQP54" s="200"/>
      <c r="OQQ54" s="201"/>
      <c r="OQR54" s="202"/>
      <c r="OQS54" s="203"/>
      <c r="OQT54" s="203"/>
      <c r="OQU54" s="204"/>
      <c r="OQV54" s="207"/>
      <c r="OQW54" s="199"/>
      <c r="OQX54" s="200"/>
      <c r="OQY54" s="201"/>
      <c r="OQZ54" s="202"/>
      <c r="ORA54" s="203"/>
      <c r="ORB54" s="203"/>
      <c r="ORC54" s="204"/>
      <c r="ORD54" s="207"/>
      <c r="ORE54" s="199"/>
      <c r="ORF54" s="200"/>
      <c r="ORG54" s="201"/>
      <c r="ORH54" s="202"/>
      <c r="ORI54" s="203"/>
      <c r="ORJ54" s="203"/>
      <c r="ORK54" s="204"/>
      <c r="ORL54" s="207"/>
      <c r="ORM54" s="199"/>
      <c r="ORN54" s="200"/>
      <c r="ORO54" s="201"/>
      <c r="ORP54" s="202"/>
      <c r="ORQ54" s="203"/>
      <c r="ORR54" s="203"/>
      <c r="ORS54" s="204"/>
      <c r="ORT54" s="207"/>
      <c r="ORU54" s="199"/>
      <c r="ORV54" s="200"/>
      <c r="ORW54" s="201"/>
      <c r="ORX54" s="202"/>
      <c r="ORY54" s="203"/>
      <c r="ORZ54" s="203"/>
      <c r="OSA54" s="204"/>
      <c r="OSB54" s="207"/>
      <c r="OSC54" s="199"/>
      <c r="OSD54" s="200"/>
      <c r="OSE54" s="201"/>
      <c r="OSF54" s="202"/>
      <c r="OSG54" s="203"/>
      <c r="OSH54" s="203"/>
      <c r="OSI54" s="204"/>
      <c r="OSJ54" s="207"/>
      <c r="OSK54" s="199"/>
      <c r="OSL54" s="200"/>
      <c r="OSM54" s="201"/>
      <c r="OSN54" s="202"/>
      <c r="OSO54" s="203"/>
      <c r="OSP54" s="203"/>
      <c r="OSQ54" s="204"/>
      <c r="OSR54" s="207"/>
      <c r="OSS54" s="199"/>
      <c r="OST54" s="200"/>
      <c r="OSU54" s="201"/>
      <c r="OSV54" s="202"/>
      <c r="OSW54" s="203"/>
      <c r="OSX54" s="203"/>
      <c r="OSY54" s="204"/>
      <c r="OSZ54" s="207"/>
      <c r="OTA54" s="199"/>
      <c r="OTB54" s="200"/>
      <c r="OTC54" s="201"/>
      <c r="OTD54" s="202"/>
      <c r="OTE54" s="203"/>
      <c r="OTF54" s="203"/>
      <c r="OTG54" s="204"/>
      <c r="OTH54" s="207"/>
      <c r="OTI54" s="199"/>
      <c r="OTJ54" s="200"/>
      <c r="OTK54" s="201"/>
      <c r="OTL54" s="202"/>
      <c r="OTM54" s="203"/>
      <c r="OTN54" s="203"/>
      <c r="OTO54" s="204"/>
      <c r="OTP54" s="207"/>
      <c r="OTQ54" s="199"/>
      <c r="OTR54" s="200"/>
      <c r="OTS54" s="201"/>
      <c r="OTT54" s="202"/>
      <c r="OTU54" s="203"/>
      <c r="OTV54" s="203"/>
      <c r="OTW54" s="204"/>
      <c r="OTX54" s="207"/>
      <c r="OTY54" s="199"/>
      <c r="OTZ54" s="200"/>
      <c r="OUA54" s="201"/>
      <c r="OUB54" s="202"/>
      <c r="OUC54" s="203"/>
      <c r="OUD54" s="203"/>
      <c r="OUE54" s="204"/>
      <c r="OUF54" s="207"/>
      <c r="OUG54" s="199"/>
      <c r="OUH54" s="200"/>
      <c r="OUI54" s="201"/>
      <c r="OUJ54" s="202"/>
      <c r="OUK54" s="203"/>
      <c r="OUL54" s="203"/>
      <c r="OUM54" s="204"/>
      <c r="OUN54" s="207"/>
      <c r="OUO54" s="199"/>
      <c r="OUP54" s="200"/>
      <c r="OUQ54" s="201"/>
      <c r="OUR54" s="202"/>
      <c r="OUS54" s="203"/>
      <c r="OUT54" s="203"/>
      <c r="OUU54" s="204"/>
      <c r="OUV54" s="207"/>
      <c r="OUW54" s="199"/>
      <c r="OUX54" s="200"/>
      <c r="OUY54" s="201"/>
      <c r="OUZ54" s="202"/>
      <c r="OVA54" s="203"/>
      <c r="OVB54" s="203"/>
      <c r="OVC54" s="204"/>
      <c r="OVD54" s="207"/>
      <c r="OVE54" s="199"/>
      <c r="OVF54" s="200"/>
      <c r="OVG54" s="201"/>
      <c r="OVH54" s="202"/>
      <c r="OVI54" s="203"/>
      <c r="OVJ54" s="203"/>
      <c r="OVK54" s="204"/>
      <c r="OVL54" s="207"/>
      <c r="OVM54" s="199"/>
      <c r="OVN54" s="200"/>
      <c r="OVO54" s="201"/>
      <c r="OVP54" s="202"/>
      <c r="OVQ54" s="203"/>
      <c r="OVR54" s="203"/>
      <c r="OVS54" s="204"/>
      <c r="OVT54" s="207"/>
      <c r="OVU54" s="199"/>
      <c r="OVV54" s="200"/>
      <c r="OVW54" s="201"/>
      <c r="OVX54" s="202"/>
      <c r="OVY54" s="203"/>
      <c r="OVZ54" s="203"/>
      <c r="OWA54" s="204"/>
      <c r="OWB54" s="207"/>
      <c r="OWC54" s="199"/>
      <c r="OWD54" s="200"/>
      <c r="OWE54" s="201"/>
      <c r="OWF54" s="202"/>
      <c r="OWG54" s="203"/>
      <c r="OWH54" s="203"/>
      <c r="OWI54" s="204"/>
      <c r="OWJ54" s="207"/>
      <c r="OWK54" s="199"/>
      <c r="OWL54" s="200"/>
      <c r="OWM54" s="201"/>
      <c r="OWN54" s="202"/>
      <c r="OWO54" s="203"/>
      <c r="OWP54" s="203"/>
      <c r="OWQ54" s="204"/>
      <c r="OWR54" s="207"/>
      <c r="OWS54" s="199"/>
      <c r="OWT54" s="200"/>
      <c r="OWU54" s="201"/>
      <c r="OWV54" s="202"/>
      <c r="OWW54" s="203"/>
      <c r="OWX54" s="203"/>
      <c r="OWY54" s="204"/>
      <c r="OWZ54" s="207"/>
      <c r="OXA54" s="199"/>
      <c r="OXB54" s="200"/>
      <c r="OXC54" s="201"/>
      <c r="OXD54" s="202"/>
      <c r="OXE54" s="203"/>
      <c r="OXF54" s="203"/>
      <c r="OXG54" s="204"/>
      <c r="OXH54" s="207"/>
      <c r="OXI54" s="199"/>
      <c r="OXJ54" s="200"/>
      <c r="OXK54" s="201"/>
      <c r="OXL54" s="202"/>
      <c r="OXM54" s="203"/>
      <c r="OXN54" s="203"/>
      <c r="OXO54" s="204"/>
      <c r="OXP54" s="207"/>
      <c r="OXQ54" s="199"/>
      <c r="OXR54" s="200"/>
      <c r="OXS54" s="201"/>
      <c r="OXT54" s="202"/>
      <c r="OXU54" s="203"/>
      <c r="OXV54" s="203"/>
      <c r="OXW54" s="204"/>
      <c r="OXX54" s="207"/>
      <c r="OXY54" s="199"/>
      <c r="OXZ54" s="200"/>
      <c r="OYA54" s="201"/>
      <c r="OYB54" s="202"/>
      <c r="OYC54" s="203"/>
      <c r="OYD54" s="203"/>
      <c r="OYE54" s="204"/>
      <c r="OYF54" s="207"/>
      <c r="OYG54" s="199"/>
      <c r="OYH54" s="200"/>
      <c r="OYI54" s="201"/>
      <c r="OYJ54" s="202"/>
      <c r="OYK54" s="203"/>
      <c r="OYL54" s="203"/>
      <c r="OYM54" s="204"/>
      <c r="OYN54" s="207"/>
      <c r="OYO54" s="199"/>
      <c r="OYP54" s="200"/>
      <c r="OYQ54" s="201"/>
      <c r="OYR54" s="202"/>
      <c r="OYS54" s="203"/>
      <c r="OYT54" s="203"/>
      <c r="OYU54" s="204"/>
      <c r="OYV54" s="207"/>
      <c r="OYW54" s="199"/>
      <c r="OYX54" s="200"/>
      <c r="OYY54" s="201"/>
      <c r="OYZ54" s="202"/>
      <c r="OZA54" s="203"/>
      <c r="OZB54" s="203"/>
      <c r="OZC54" s="204"/>
      <c r="OZD54" s="207"/>
      <c r="OZE54" s="199"/>
      <c r="OZF54" s="200"/>
      <c r="OZG54" s="201"/>
      <c r="OZH54" s="202"/>
      <c r="OZI54" s="203"/>
      <c r="OZJ54" s="203"/>
      <c r="OZK54" s="204"/>
      <c r="OZL54" s="207"/>
      <c r="OZM54" s="199"/>
      <c r="OZN54" s="200"/>
      <c r="OZO54" s="201"/>
      <c r="OZP54" s="202"/>
      <c r="OZQ54" s="203"/>
      <c r="OZR54" s="203"/>
      <c r="OZS54" s="204"/>
      <c r="OZT54" s="207"/>
      <c r="OZU54" s="199"/>
      <c r="OZV54" s="200"/>
      <c r="OZW54" s="201"/>
      <c r="OZX54" s="202"/>
      <c r="OZY54" s="203"/>
      <c r="OZZ54" s="203"/>
      <c r="PAA54" s="204"/>
      <c r="PAB54" s="207"/>
      <c r="PAC54" s="199"/>
      <c r="PAD54" s="200"/>
      <c r="PAE54" s="201"/>
      <c r="PAF54" s="202"/>
      <c r="PAG54" s="203"/>
      <c r="PAH54" s="203"/>
      <c r="PAI54" s="204"/>
      <c r="PAJ54" s="207"/>
      <c r="PAK54" s="199"/>
      <c r="PAL54" s="200"/>
      <c r="PAM54" s="201"/>
      <c r="PAN54" s="202"/>
      <c r="PAO54" s="203"/>
      <c r="PAP54" s="203"/>
      <c r="PAQ54" s="204"/>
      <c r="PAR54" s="207"/>
      <c r="PAS54" s="199"/>
      <c r="PAT54" s="200"/>
      <c r="PAU54" s="201"/>
      <c r="PAV54" s="202"/>
      <c r="PAW54" s="203"/>
      <c r="PAX54" s="203"/>
      <c r="PAY54" s="204"/>
      <c r="PAZ54" s="207"/>
      <c r="PBA54" s="199"/>
      <c r="PBB54" s="200"/>
      <c r="PBC54" s="201"/>
      <c r="PBD54" s="202"/>
      <c r="PBE54" s="203"/>
      <c r="PBF54" s="203"/>
      <c r="PBG54" s="204"/>
      <c r="PBH54" s="207"/>
      <c r="PBI54" s="199"/>
      <c r="PBJ54" s="200"/>
      <c r="PBK54" s="201"/>
      <c r="PBL54" s="202"/>
      <c r="PBM54" s="203"/>
      <c r="PBN54" s="203"/>
      <c r="PBO54" s="204"/>
      <c r="PBP54" s="207"/>
      <c r="PBQ54" s="199"/>
      <c r="PBR54" s="200"/>
      <c r="PBS54" s="201"/>
      <c r="PBT54" s="202"/>
      <c r="PBU54" s="203"/>
      <c r="PBV54" s="203"/>
      <c r="PBW54" s="204"/>
      <c r="PBX54" s="207"/>
      <c r="PBY54" s="199"/>
      <c r="PBZ54" s="200"/>
      <c r="PCA54" s="201"/>
      <c r="PCB54" s="202"/>
      <c r="PCC54" s="203"/>
      <c r="PCD54" s="203"/>
      <c r="PCE54" s="204"/>
      <c r="PCF54" s="207"/>
      <c r="PCG54" s="199"/>
      <c r="PCH54" s="200"/>
      <c r="PCI54" s="201"/>
      <c r="PCJ54" s="202"/>
      <c r="PCK54" s="203"/>
      <c r="PCL54" s="203"/>
      <c r="PCM54" s="204"/>
      <c r="PCN54" s="207"/>
      <c r="PCO54" s="199"/>
      <c r="PCP54" s="200"/>
      <c r="PCQ54" s="201"/>
      <c r="PCR54" s="202"/>
      <c r="PCS54" s="203"/>
      <c r="PCT54" s="203"/>
      <c r="PCU54" s="204"/>
      <c r="PCV54" s="207"/>
      <c r="PCW54" s="199"/>
      <c r="PCX54" s="200"/>
      <c r="PCY54" s="201"/>
      <c r="PCZ54" s="202"/>
      <c r="PDA54" s="203"/>
      <c r="PDB54" s="203"/>
      <c r="PDC54" s="204"/>
      <c r="PDD54" s="207"/>
      <c r="PDE54" s="199"/>
      <c r="PDF54" s="200"/>
      <c r="PDG54" s="201"/>
      <c r="PDH54" s="202"/>
      <c r="PDI54" s="203"/>
      <c r="PDJ54" s="203"/>
      <c r="PDK54" s="204"/>
      <c r="PDL54" s="207"/>
      <c r="PDM54" s="199"/>
      <c r="PDN54" s="200"/>
      <c r="PDO54" s="201"/>
      <c r="PDP54" s="202"/>
      <c r="PDQ54" s="203"/>
      <c r="PDR54" s="203"/>
      <c r="PDS54" s="204"/>
      <c r="PDT54" s="207"/>
      <c r="PDU54" s="199"/>
      <c r="PDV54" s="200"/>
      <c r="PDW54" s="201"/>
      <c r="PDX54" s="202"/>
      <c r="PDY54" s="203"/>
      <c r="PDZ54" s="203"/>
      <c r="PEA54" s="204"/>
      <c r="PEB54" s="207"/>
      <c r="PEC54" s="199"/>
      <c r="PED54" s="200"/>
      <c r="PEE54" s="201"/>
      <c r="PEF54" s="202"/>
      <c r="PEG54" s="203"/>
      <c r="PEH54" s="203"/>
      <c r="PEI54" s="204"/>
      <c r="PEJ54" s="207"/>
      <c r="PEK54" s="199"/>
      <c r="PEL54" s="200"/>
      <c r="PEM54" s="201"/>
      <c r="PEN54" s="202"/>
      <c r="PEO54" s="203"/>
      <c r="PEP54" s="203"/>
      <c r="PEQ54" s="204"/>
      <c r="PER54" s="207"/>
      <c r="PES54" s="199"/>
      <c r="PET54" s="200"/>
      <c r="PEU54" s="201"/>
      <c r="PEV54" s="202"/>
      <c r="PEW54" s="203"/>
      <c r="PEX54" s="203"/>
      <c r="PEY54" s="204"/>
      <c r="PEZ54" s="207"/>
      <c r="PFA54" s="199"/>
      <c r="PFB54" s="200"/>
      <c r="PFC54" s="201"/>
      <c r="PFD54" s="202"/>
      <c r="PFE54" s="203"/>
      <c r="PFF54" s="203"/>
      <c r="PFG54" s="204"/>
      <c r="PFH54" s="207"/>
      <c r="PFI54" s="199"/>
      <c r="PFJ54" s="200"/>
      <c r="PFK54" s="201"/>
      <c r="PFL54" s="202"/>
      <c r="PFM54" s="203"/>
      <c r="PFN54" s="203"/>
      <c r="PFO54" s="204"/>
      <c r="PFP54" s="207"/>
      <c r="PFQ54" s="199"/>
      <c r="PFR54" s="200"/>
      <c r="PFS54" s="201"/>
      <c r="PFT54" s="202"/>
      <c r="PFU54" s="203"/>
      <c r="PFV54" s="203"/>
      <c r="PFW54" s="204"/>
      <c r="PFX54" s="207"/>
      <c r="PFY54" s="199"/>
      <c r="PFZ54" s="200"/>
      <c r="PGA54" s="201"/>
      <c r="PGB54" s="202"/>
      <c r="PGC54" s="203"/>
      <c r="PGD54" s="203"/>
      <c r="PGE54" s="204"/>
      <c r="PGF54" s="207"/>
      <c r="PGG54" s="199"/>
      <c r="PGH54" s="200"/>
      <c r="PGI54" s="201"/>
      <c r="PGJ54" s="202"/>
      <c r="PGK54" s="203"/>
      <c r="PGL54" s="203"/>
      <c r="PGM54" s="204"/>
      <c r="PGN54" s="207"/>
      <c r="PGO54" s="199"/>
      <c r="PGP54" s="200"/>
      <c r="PGQ54" s="201"/>
      <c r="PGR54" s="202"/>
      <c r="PGS54" s="203"/>
      <c r="PGT54" s="203"/>
      <c r="PGU54" s="204"/>
      <c r="PGV54" s="207"/>
      <c r="PGW54" s="199"/>
      <c r="PGX54" s="200"/>
      <c r="PGY54" s="201"/>
      <c r="PGZ54" s="202"/>
      <c r="PHA54" s="203"/>
      <c r="PHB54" s="203"/>
      <c r="PHC54" s="204"/>
      <c r="PHD54" s="207"/>
      <c r="PHE54" s="199"/>
      <c r="PHF54" s="200"/>
      <c r="PHG54" s="201"/>
      <c r="PHH54" s="202"/>
      <c r="PHI54" s="203"/>
      <c r="PHJ54" s="203"/>
      <c r="PHK54" s="204"/>
      <c r="PHL54" s="207"/>
      <c r="PHM54" s="199"/>
      <c r="PHN54" s="200"/>
      <c r="PHO54" s="201"/>
      <c r="PHP54" s="202"/>
      <c r="PHQ54" s="203"/>
      <c r="PHR54" s="203"/>
      <c r="PHS54" s="204"/>
      <c r="PHT54" s="207"/>
      <c r="PHU54" s="199"/>
      <c r="PHV54" s="200"/>
      <c r="PHW54" s="201"/>
      <c r="PHX54" s="202"/>
      <c r="PHY54" s="203"/>
      <c r="PHZ54" s="203"/>
      <c r="PIA54" s="204"/>
      <c r="PIB54" s="207"/>
      <c r="PIC54" s="199"/>
      <c r="PID54" s="200"/>
      <c r="PIE54" s="201"/>
      <c r="PIF54" s="202"/>
      <c r="PIG54" s="203"/>
      <c r="PIH54" s="203"/>
      <c r="PII54" s="204"/>
      <c r="PIJ54" s="207"/>
      <c r="PIK54" s="199"/>
      <c r="PIL54" s="200"/>
      <c r="PIM54" s="201"/>
      <c r="PIN54" s="202"/>
      <c r="PIO54" s="203"/>
      <c r="PIP54" s="203"/>
      <c r="PIQ54" s="204"/>
      <c r="PIR54" s="207"/>
      <c r="PIS54" s="199"/>
      <c r="PIT54" s="200"/>
      <c r="PIU54" s="201"/>
      <c r="PIV54" s="202"/>
      <c r="PIW54" s="203"/>
      <c r="PIX54" s="203"/>
      <c r="PIY54" s="204"/>
      <c r="PIZ54" s="207"/>
      <c r="PJA54" s="199"/>
      <c r="PJB54" s="200"/>
      <c r="PJC54" s="201"/>
      <c r="PJD54" s="202"/>
      <c r="PJE54" s="203"/>
      <c r="PJF54" s="203"/>
      <c r="PJG54" s="204"/>
      <c r="PJH54" s="207"/>
      <c r="PJI54" s="199"/>
      <c r="PJJ54" s="200"/>
      <c r="PJK54" s="201"/>
      <c r="PJL54" s="202"/>
      <c r="PJM54" s="203"/>
      <c r="PJN54" s="203"/>
      <c r="PJO54" s="204"/>
      <c r="PJP54" s="207"/>
      <c r="PJQ54" s="199"/>
      <c r="PJR54" s="200"/>
      <c r="PJS54" s="201"/>
      <c r="PJT54" s="202"/>
      <c r="PJU54" s="203"/>
      <c r="PJV54" s="203"/>
      <c r="PJW54" s="204"/>
      <c r="PJX54" s="207"/>
      <c r="PJY54" s="199"/>
      <c r="PJZ54" s="200"/>
      <c r="PKA54" s="201"/>
      <c r="PKB54" s="202"/>
      <c r="PKC54" s="203"/>
      <c r="PKD54" s="203"/>
      <c r="PKE54" s="204"/>
      <c r="PKF54" s="207"/>
      <c r="PKG54" s="199"/>
      <c r="PKH54" s="200"/>
      <c r="PKI54" s="201"/>
      <c r="PKJ54" s="202"/>
      <c r="PKK54" s="203"/>
      <c r="PKL54" s="203"/>
      <c r="PKM54" s="204"/>
      <c r="PKN54" s="207"/>
      <c r="PKO54" s="199"/>
      <c r="PKP54" s="200"/>
      <c r="PKQ54" s="201"/>
      <c r="PKR54" s="202"/>
      <c r="PKS54" s="203"/>
      <c r="PKT54" s="203"/>
      <c r="PKU54" s="204"/>
      <c r="PKV54" s="207"/>
      <c r="PKW54" s="199"/>
      <c r="PKX54" s="200"/>
      <c r="PKY54" s="201"/>
      <c r="PKZ54" s="202"/>
      <c r="PLA54" s="203"/>
      <c r="PLB54" s="203"/>
      <c r="PLC54" s="204"/>
      <c r="PLD54" s="207"/>
      <c r="PLE54" s="199"/>
      <c r="PLF54" s="200"/>
      <c r="PLG54" s="201"/>
      <c r="PLH54" s="202"/>
      <c r="PLI54" s="203"/>
      <c r="PLJ54" s="203"/>
      <c r="PLK54" s="204"/>
      <c r="PLL54" s="207"/>
      <c r="PLM54" s="199"/>
      <c r="PLN54" s="200"/>
      <c r="PLO54" s="201"/>
      <c r="PLP54" s="202"/>
      <c r="PLQ54" s="203"/>
      <c r="PLR54" s="203"/>
      <c r="PLS54" s="204"/>
      <c r="PLT54" s="207"/>
      <c r="PLU54" s="199"/>
      <c r="PLV54" s="200"/>
      <c r="PLW54" s="201"/>
      <c r="PLX54" s="202"/>
      <c r="PLY54" s="203"/>
      <c r="PLZ54" s="203"/>
      <c r="PMA54" s="204"/>
      <c r="PMB54" s="207"/>
      <c r="PMC54" s="199"/>
      <c r="PMD54" s="200"/>
      <c r="PME54" s="201"/>
      <c r="PMF54" s="202"/>
      <c r="PMG54" s="203"/>
      <c r="PMH54" s="203"/>
      <c r="PMI54" s="204"/>
      <c r="PMJ54" s="207"/>
      <c r="PMK54" s="199"/>
      <c r="PML54" s="200"/>
      <c r="PMM54" s="201"/>
      <c r="PMN54" s="202"/>
      <c r="PMO54" s="203"/>
      <c r="PMP54" s="203"/>
      <c r="PMQ54" s="204"/>
      <c r="PMR54" s="207"/>
      <c r="PMS54" s="199"/>
      <c r="PMT54" s="200"/>
      <c r="PMU54" s="201"/>
      <c r="PMV54" s="202"/>
      <c r="PMW54" s="203"/>
      <c r="PMX54" s="203"/>
      <c r="PMY54" s="204"/>
      <c r="PMZ54" s="207"/>
      <c r="PNA54" s="199"/>
      <c r="PNB54" s="200"/>
      <c r="PNC54" s="201"/>
      <c r="PND54" s="202"/>
      <c r="PNE54" s="203"/>
      <c r="PNF54" s="203"/>
      <c r="PNG54" s="204"/>
      <c r="PNH54" s="207"/>
      <c r="PNI54" s="199"/>
      <c r="PNJ54" s="200"/>
      <c r="PNK54" s="201"/>
      <c r="PNL54" s="202"/>
      <c r="PNM54" s="203"/>
      <c r="PNN54" s="203"/>
      <c r="PNO54" s="204"/>
      <c r="PNP54" s="207"/>
      <c r="PNQ54" s="199"/>
      <c r="PNR54" s="200"/>
      <c r="PNS54" s="201"/>
      <c r="PNT54" s="202"/>
      <c r="PNU54" s="203"/>
      <c r="PNV54" s="203"/>
      <c r="PNW54" s="204"/>
      <c r="PNX54" s="207"/>
      <c r="PNY54" s="199"/>
      <c r="PNZ54" s="200"/>
      <c r="POA54" s="201"/>
      <c r="POB54" s="202"/>
      <c r="POC54" s="203"/>
      <c r="POD54" s="203"/>
      <c r="POE54" s="204"/>
      <c r="POF54" s="207"/>
      <c r="POG54" s="199"/>
      <c r="POH54" s="200"/>
      <c r="POI54" s="201"/>
      <c r="POJ54" s="202"/>
      <c r="POK54" s="203"/>
      <c r="POL54" s="203"/>
      <c r="POM54" s="204"/>
      <c r="PON54" s="207"/>
      <c r="POO54" s="199"/>
      <c r="POP54" s="200"/>
      <c r="POQ54" s="201"/>
      <c r="POR54" s="202"/>
      <c r="POS54" s="203"/>
      <c r="POT54" s="203"/>
      <c r="POU54" s="204"/>
      <c r="POV54" s="207"/>
      <c r="POW54" s="199"/>
      <c r="POX54" s="200"/>
      <c r="POY54" s="201"/>
      <c r="POZ54" s="202"/>
      <c r="PPA54" s="203"/>
      <c r="PPB54" s="203"/>
      <c r="PPC54" s="204"/>
      <c r="PPD54" s="207"/>
      <c r="PPE54" s="199"/>
      <c r="PPF54" s="200"/>
      <c r="PPG54" s="201"/>
      <c r="PPH54" s="202"/>
      <c r="PPI54" s="203"/>
      <c r="PPJ54" s="203"/>
      <c r="PPK54" s="204"/>
      <c r="PPL54" s="207"/>
      <c r="PPM54" s="199"/>
      <c r="PPN54" s="200"/>
      <c r="PPO54" s="201"/>
      <c r="PPP54" s="202"/>
      <c r="PPQ54" s="203"/>
      <c r="PPR54" s="203"/>
      <c r="PPS54" s="204"/>
      <c r="PPT54" s="207"/>
      <c r="PPU54" s="199"/>
      <c r="PPV54" s="200"/>
      <c r="PPW54" s="201"/>
      <c r="PPX54" s="202"/>
      <c r="PPY54" s="203"/>
      <c r="PPZ54" s="203"/>
      <c r="PQA54" s="204"/>
      <c r="PQB54" s="207"/>
      <c r="PQC54" s="199"/>
      <c r="PQD54" s="200"/>
      <c r="PQE54" s="201"/>
      <c r="PQF54" s="202"/>
      <c r="PQG54" s="203"/>
      <c r="PQH54" s="203"/>
      <c r="PQI54" s="204"/>
      <c r="PQJ54" s="207"/>
      <c r="PQK54" s="199"/>
      <c r="PQL54" s="200"/>
      <c r="PQM54" s="201"/>
      <c r="PQN54" s="202"/>
      <c r="PQO54" s="203"/>
      <c r="PQP54" s="203"/>
      <c r="PQQ54" s="204"/>
      <c r="PQR54" s="207"/>
      <c r="PQS54" s="199"/>
      <c r="PQT54" s="200"/>
      <c r="PQU54" s="201"/>
      <c r="PQV54" s="202"/>
      <c r="PQW54" s="203"/>
      <c r="PQX54" s="203"/>
      <c r="PQY54" s="204"/>
      <c r="PQZ54" s="207"/>
      <c r="PRA54" s="199"/>
      <c r="PRB54" s="200"/>
      <c r="PRC54" s="201"/>
      <c r="PRD54" s="202"/>
      <c r="PRE54" s="203"/>
      <c r="PRF54" s="203"/>
      <c r="PRG54" s="204"/>
      <c r="PRH54" s="207"/>
      <c r="PRI54" s="199"/>
      <c r="PRJ54" s="200"/>
      <c r="PRK54" s="201"/>
      <c r="PRL54" s="202"/>
      <c r="PRM54" s="203"/>
      <c r="PRN54" s="203"/>
      <c r="PRO54" s="204"/>
      <c r="PRP54" s="207"/>
      <c r="PRQ54" s="199"/>
      <c r="PRR54" s="200"/>
      <c r="PRS54" s="201"/>
      <c r="PRT54" s="202"/>
      <c r="PRU54" s="203"/>
      <c r="PRV54" s="203"/>
      <c r="PRW54" s="204"/>
      <c r="PRX54" s="207"/>
      <c r="PRY54" s="199"/>
      <c r="PRZ54" s="200"/>
      <c r="PSA54" s="201"/>
      <c r="PSB54" s="202"/>
      <c r="PSC54" s="203"/>
      <c r="PSD54" s="203"/>
      <c r="PSE54" s="204"/>
      <c r="PSF54" s="207"/>
      <c r="PSG54" s="199"/>
      <c r="PSH54" s="200"/>
      <c r="PSI54" s="201"/>
      <c r="PSJ54" s="202"/>
      <c r="PSK54" s="203"/>
      <c r="PSL54" s="203"/>
      <c r="PSM54" s="204"/>
      <c r="PSN54" s="207"/>
      <c r="PSO54" s="199"/>
      <c r="PSP54" s="200"/>
      <c r="PSQ54" s="201"/>
      <c r="PSR54" s="202"/>
      <c r="PSS54" s="203"/>
      <c r="PST54" s="203"/>
      <c r="PSU54" s="204"/>
      <c r="PSV54" s="207"/>
      <c r="PSW54" s="199"/>
      <c r="PSX54" s="200"/>
      <c r="PSY54" s="201"/>
      <c r="PSZ54" s="202"/>
      <c r="PTA54" s="203"/>
      <c r="PTB54" s="203"/>
      <c r="PTC54" s="204"/>
      <c r="PTD54" s="207"/>
      <c r="PTE54" s="199"/>
      <c r="PTF54" s="200"/>
      <c r="PTG54" s="201"/>
      <c r="PTH54" s="202"/>
      <c r="PTI54" s="203"/>
      <c r="PTJ54" s="203"/>
      <c r="PTK54" s="204"/>
      <c r="PTL54" s="207"/>
      <c r="PTM54" s="199"/>
      <c r="PTN54" s="200"/>
      <c r="PTO54" s="201"/>
      <c r="PTP54" s="202"/>
      <c r="PTQ54" s="203"/>
      <c r="PTR54" s="203"/>
      <c r="PTS54" s="204"/>
      <c r="PTT54" s="207"/>
      <c r="PTU54" s="199"/>
      <c r="PTV54" s="200"/>
      <c r="PTW54" s="201"/>
      <c r="PTX54" s="202"/>
      <c r="PTY54" s="203"/>
      <c r="PTZ54" s="203"/>
      <c r="PUA54" s="204"/>
      <c r="PUB54" s="207"/>
      <c r="PUC54" s="199"/>
      <c r="PUD54" s="200"/>
      <c r="PUE54" s="201"/>
      <c r="PUF54" s="202"/>
      <c r="PUG54" s="203"/>
      <c r="PUH54" s="203"/>
      <c r="PUI54" s="204"/>
      <c r="PUJ54" s="207"/>
      <c r="PUK54" s="199"/>
      <c r="PUL54" s="200"/>
      <c r="PUM54" s="201"/>
      <c r="PUN54" s="202"/>
      <c r="PUO54" s="203"/>
      <c r="PUP54" s="203"/>
      <c r="PUQ54" s="204"/>
      <c r="PUR54" s="207"/>
      <c r="PUS54" s="199"/>
      <c r="PUT54" s="200"/>
      <c r="PUU54" s="201"/>
      <c r="PUV54" s="202"/>
      <c r="PUW54" s="203"/>
      <c r="PUX54" s="203"/>
      <c r="PUY54" s="204"/>
      <c r="PUZ54" s="207"/>
      <c r="PVA54" s="199"/>
      <c r="PVB54" s="200"/>
      <c r="PVC54" s="201"/>
      <c r="PVD54" s="202"/>
      <c r="PVE54" s="203"/>
      <c r="PVF54" s="203"/>
      <c r="PVG54" s="204"/>
      <c r="PVH54" s="207"/>
      <c r="PVI54" s="199"/>
      <c r="PVJ54" s="200"/>
      <c r="PVK54" s="201"/>
      <c r="PVL54" s="202"/>
      <c r="PVM54" s="203"/>
      <c r="PVN54" s="203"/>
      <c r="PVO54" s="204"/>
      <c r="PVP54" s="207"/>
      <c r="PVQ54" s="199"/>
      <c r="PVR54" s="200"/>
      <c r="PVS54" s="201"/>
      <c r="PVT54" s="202"/>
      <c r="PVU54" s="203"/>
      <c r="PVV54" s="203"/>
      <c r="PVW54" s="204"/>
      <c r="PVX54" s="207"/>
      <c r="PVY54" s="199"/>
      <c r="PVZ54" s="200"/>
      <c r="PWA54" s="201"/>
      <c r="PWB54" s="202"/>
      <c r="PWC54" s="203"/>
      <c r="PWD54" s="203"/>
      <c r="PWE54" s="204"/>
      <c r="PWF54" s="207"/>
      <c r="PWG54" s="199"/>
      <c r="PWH54" s="200"/>
      <c r="PWI54" s="201"/>
      <c r="PWJ54" s="202"/>
      <c r="PWK54" s="203"/>
      <c r="PWL54" s="203"/>
      <c r="PWM54" s="204"/>
      <c r="PWN54" s="207"/>
      <c r="PWO54" s="199"/>
      <c r="PWP54" s="200"/>
      <c r="PWQ54" s="201"/>
      <c r="PWR54" s="202"/>
      <c r="PWS54" s="203"/>
      <c r="PWT54" s="203"/>
      <c r="PWU54" s="204"/>
      <c r="PWV54" s="207"/>
      <c r="PWW54" s="199"/>
      <c r="PWX54" s="200"/>
      <c r="PWY54" s="201"/>
      <c r="PWZ54" s="202"/>
      <c r="PXA54" s="203"/>
      <c r="PXB54" s="203"/>
      <c r="PXC54" s="204"/>
      <c r="PXD54" s="207"/>
      <c r="PXE54" s="199"/>
      <c r="PXF54" s="200"/>
      <c r="PXG54" s="201"/>
      <c r="PXH54" s="202"/>
      <c r="PXI54" s="203"/>
      <c r="PXJ54" s="203"/>
      <c r="PXK54" s="204"/>
      <c r="PXL54" s="207"/>
      <c r="PXM54" s="199"/>
      <c r="PXN54" s="200"/>
      <c r="PXO54" s="201"/>
      <c r="PXP54" s="202"/>
      <c r="PXQ54" s="203"/>
      <c r="PXR54" s="203"/>
      <c r="PXS54" s="204"/>
      <c r="PXT54" s="207"/>
      <c r="PXU54" s="199"/>
      <c r="PXV54" s="200"/>
      <c r="PXW54" s="201"/>
      <c r="PXX54" s="202"/>
      <c r="PXY54" s="203"/>
      <c r="PXZ54" s="203"/>
      <c r="PYA54" s="204"/>
      <c r="PYB54" s="207"/>
      <c r="PYC54" s="199"/>
      <c r="PYD54" s="200"/>
      <c r="PYE54" s="201"/>
      <c r="PYF54" s="202"/>
      <c r="PYG54" s="203"/>
      <c r="PYH54" s="203"/>
      <c r="PYI54" s="204"/>
      <c r="PYJ54" s="207"/>
      <c r="PYK54" s="199"/>
      <c r="PYL54" s="200"/>
      <c r="PYM54" s="201"/>
      <c r="PYN54" s="202"/>
      <c r="PYO54" s="203"/>
      <c r="PYP54" s="203"/>
      <c r="PYQ54" s="204"/>
      <c r="PYR54" s="207"/>
      <c r="PYS54" s="199"/>
      <c r="PYT54" s="200"/>
      <c r="PYU54" s="201"/>
      <c r="PYV54" s="202"/>
      <c r="PYW54" s="203"/>
      <c r="PYX54" s="203"/>
      <c r="PYY54" s="204"/>
      <c r="PYZ54" s="207"/>
      <c r="PZA54" s="199"/>
      <c r="PZB54" s="200"/>
      <c r="PZC54" s="201"/>
      <c r="PZD54" s="202"/>
      <c r="PZE54" s="203"/>
      <c r="PZF54" s="203"/>
      <c r="PZG54" s="204"/>
      <c r="PZH54" s="207"/>
      <c r="PZI54" s="199"/>
      <c r="PZJ54" s="200"/>
      <c r="PZK54" s="201"/>
      <c r="PZL54" s="202"/>
      <c r="PZM54" s="203"/>
      <c r="PZN54" s="203"/>
      <c r="PZO54" s="204"/>
      <c r="PZP54" s="207"/>
      <c r="PZQ54" s="199"/>
      <c r="PZR54" s="200"/>
      <c r="PZS54" s="201"/>
      <c r="PZT54" s="202"/>
      <c r="PZU54" s="203"/>
      <c r="PZV54" s="203"/>
      <c r="PZW54" s="204"/>
      <c r="PZX54" s="207"/>
      <c r="PZY54" s="199"/>
      <c r="PZZ54" s="200"/>
      <c r="QAA54" s="201"/>
      <c r="QAB54" s="202"/>
      <c r="QAC54" s="203"/>
      <c r="QAD54" s="203"/>
      <c r="QAE54" s="204"/>
      <c r="QAF54" s="207"/>
      <c r="QAG54" s="199"/>
      <c r="QAH54" s="200"/>
      <c r="QAI54" s="201"/>
      <c r="QAJ54" s="202"/>
      <c r="QAK54" s="203"/>
      <c r="QAL54" s="203"/>
      <c r="QAM54" s="204"/>
      <c r="QAN54" s="207"/>
      <c r="QAO54" s="199"/>
      <c r="QAP54" s="200"/>
      <c r="QAQ54" s="201"/>
      <c r="QAR54" s="202"/>
      <c r="QAS54" s="203"/>
      <c r="QAT54" s="203"/>
      <c r="QAU54" s="204"/>
      <c r="QAV54" s="207"/>
      <c r="QAW54" s="199"/>
      <c r="QAX54" s="200"/>
      <c r="QAY54" s="201"/>
      <c r="QAZ54" s="202"/>
      <c r="QBA54" s="203"/>
      <c r="QBB54" s="203"/>
      <c r="QBC54" s="204"/>
      <c r="QBD54" s="207"/>
      <c r="QBE54" s="199"/>
      <c r="QBF54" s="200"/>
      <c r="QBG54" s="201"/>
      <c r="QBH54" s="202"/>
      <c r="QBI54" s="203"/>
      <c r="QBJ54" s="203"/>
      <c r="QBK54" s="204"/>
      <c r="QBL54" s="207"/>
      <c r="QBM54" s="199"/>
      <c r="QBN54" s="200"/>
      <c r="QBO54" s="201"/>
      <c r="QBP54" s="202"/>
      <c r="QBQ54" s="203"/>
      <c r="QBR54" s="203"/>
      <c r="QBS54" s="204"/>
      <c r="QBT54" s="207"/>
      <c r="QBU54" s="199"/>
      <c r="QBV54" s="200"/>
      <c r="QBW54" s="201"/>
      <c r="QBX54" s="202"/>
      <c r="QBY54" s="203"/>
      <c r="QBZ54" s="203"/>
      <c r="QCA54" s="204"/>
      <c r="QCB54" s="207"/>
      <c r="QCC54" s="199"/>
      <c r="QCD54" s="200"/>
      <c r="QCE54" s="201"/>
      <c r="QCF54" s="202"/>
      <c r="QCG54" s="203"/>
      <c r="QCH54" s="203"/>
      <c r="QCI54" s="204"/>
      <c r="QCJ54" s="207"/>
      <c r="QCK54" s="199"/>
      <c r="QCL54" s="200"/>
      <c r="QCM54" s="201"/>
      <c r="QCN54" s="202"/>
      <c r="QCO54" s="203"/>
      <c r="QCP54" s="203"/>
      <c r="QCQ54" s="204"/>
      <c r="QCR54" s="207"/>
      <c r="QCS54" s="199"/>
      <c r="QCT54" s="200"/>
      <c r="QCU54" s="201"/>
      <c r="QCV54" s="202"/>
      <c r="QCW54" s="203"/>
      <c r="QCX54" s="203"/>
      <c r="QCY54" s="204"/>
      <c r="QCZ54" s="207"/>
      <c r="QDA54" s="199"/>
      <c r="QDB54" s="200"/>
      <c r="QDC54" s="201"/>
      <c r="QDD54" s="202"/>
      <c r="QDE54" s="203"/>
      <c r="QDF54" s="203"/>
      <c r="QDG54" s="204"/>
      <c r="QDH54" s="207"/>
      <c r="QDI54" s="199"/>
      <c r="QDJ54" s="200"/>
      <c r="QDK54" s="201"/>
      <c r="QDL54" s="202"/>
      <c r="QDM54" s="203"/>
      <c r="QDN54" s="203"/>
      <c r="QDO54" s="204"/>
      <c r="QDP54" s="207"/>
      <c r="QDQ54" s="199"/>
      <c r="QDR54" s="200"/>
      <c r="QDS54" s="201"/>
      <c r="QDT54" s="202"/>
      <c r="QDU54" s="203"/>
      <c r="QDV54" s="203"/>
      <c r="QDW54" s="204"/>
      <c r="QDX54" s="207"/>
      <c r="QDY54" s="199"/>
      <c r="QDZ54" s="200"/>
      <c r="QEA54" s="201"/>
      <c r="QEB54" s="202"/>
      <c r="QEC54" s="203"/>
      <c r="QED54" s="203"/>
      <c r="QEE54" s="204"/>
      <c r="QEF54" s="207"/>
      <c r="QEG54" s="199"/>
      <c r="QEH54" s="200"/>
      <c r="QEI54" s="201"/>
      <c r="QEJ54" s="202"/>
      <c r="QEK54" s="203"/>
      <c r="QEL54" s="203"/>
      <c r="QEM54" s="204"/>
      <c r="QEN54" s="207"/>
      <c r="QEO54" s="199"/>
      <c r="QEP54" s="200"/>
      <c r="QEQ54" s="201"/>
      <c r="QER54" s="202"/>
      <c r="QES54" s="203"/>
      <c r="QET54" s="203"/>
      <c r="QEU54" s="204"/>
      <c r="QEV54" s="207"/>
      <c r="QEW54" s="199"/>
      <c r="QEX54" s="200"/>
      <c r="QEY54" s="201"/>
      <c r="QEZ54" s="202"/>
      <c r="QFA54" s="203"/>
      <c r="QFB54" s="203"/>
      <c r="QFC54" s="204"/>
      <c r="QFD54" s="207"/>
      <c r="QFE54" s="199"/>
      <c r="QFF54" s="200"/>
      <c r="QFG54" s="201"/>
      <c r="QFH54" s="202"/>
      <c r="QFI54" s="203"/>
      <c r="QFJ54" s="203"/>
      <c r="QFK54" s="204"/>
      <c r="QFL54" s="207"/>
      <c r="QFM54" s="199"/>
      <c r="QFN54" s="200"/>
      <c r="QFO54" s="201"/>
      <c r="QFP54" s="202"/>
      <c r="QFQ54" s="203"/>
      <c r="QFR54" s="203"/>
      <c r="QFS54" s="204"/>
      <c r="QFT54" s="207"/>
      <c r="QFU54" s="199"/>
      <c r="QFV54" s="200"/>
      <c r="QFW54" s="201"/>
      <c r="QFX54" s="202"/>
      <c r="QFY54" s="203"/>
      <c r="QFZ54" s="203"/>
      <c r="QGA54" s="204"/>
      <c r="QGB54" s="207"/>
      <c r="QGC54" s="199"/>
      <c r="QGD54" s="200"/>
      <c r="QGE54" s="201"/>
      <c r="QGF54" s="202"/>
      <c r="QGG54" s="203"/>
      <c r="QGH54" s="203"/>
      <c r="QGI54" s="204"/>
      <c r="QGJ54" s="207"/>
      <c r="QGK54" s="199"/>
      <c r="QGL54" s="200"/>
      <c r="QGM54" s="201"/>
      <c r="QGN54" s="202"/>
      <c r="QGO54" s="203"/>
      <c r="QGP54" s="203"/>
      <c r="QGQ54" s="204"/>
      <c r="QGR54" s="207"/>
      <c r="QGS54" s="199"/>
      <c r="QGT54" s="200"/>
      <c r="QGU54" s="201"/>
      <c r="QGV54" s="202"/>
      <c r="QGW54" s="203"/>
      <c r="QGX54" s="203"/>
      <c r="QGY54" s="204"/>
      <c r="QGZ54" s="207"/>
      <c r="QHA54" s="199"/>
      <c r="QHB54" s="200"/>
      <c r="QHC54" s="201"/>
      <c r="QHD54" s="202"/>
      <c r="QHE54" s="203"/>
      <c r="QHF54" s="203"/>
      <c r="QHG54" s="204"/>
      <c r="QHH54" s="207"/>
      <c r="QHI54" s="199"/>
      <c r="QHJ54" s="200"/>
      <c r="QHK54" s="201"/>
      <c r="QHL54" s="202"/>
      <c r="QHM54" s="203"/>
      <c r="QHN54" s="203"/>
      <c r="QHO54" s="204"/>
      <c r="QHP54" s="207"/>
      <c r="QHQ54" s="199"/>
      <c r="QHR54" s="200"/>
      <c r="QHS54" s="201"/>
      <c r="QHT54" s="202"/>
      <c r="QHU54" s="203"/>
      <c r="QHV54" s="203"/>
      <c r="QHW54" s="204"/>
      <c r="QHX54" s="207"/>
      <c r="QHY54" s="199"/>
      <c r="QHZ54" s="200"/>
      <c r="QIA54" s="201"/>
      <c r="QIB54" s="202"/>
      <c r="QIC54" s="203"/>
      <c r="QID54" s="203"/>
      <c r="QIE54" s="204"/>
      <c r="QIF54" s="207"/>
      <c r="QIG54" s="199"/>
      <c r="QIH54" s="200"/>
      <c r="QII54" s="201"/>
      <c r="QIJ54" s="202"/>
      <c r="QIK54" s="203"/>
      <c r="QIL54" s="203"/>
      <c r="QIM54" s="204"/>
      <c r="QIN54" s="207"/>
      <c r="QIO54" s="199"/>
      <c r="QIP54" s="200"/>
      <c r="QIQ54" s="201"/>
      <c r="QIR54" s="202"/>
      <c r="QIS54" s="203"/>
      <c r="QIT54" s="203"/>
      <c r="QIU54" s="204"/>
      <c r="QIV54" s="207"/>
      <c r="QIW54" s="199"/>
      <c r="QIX54" s="200"/>
      <c r="QIY54" s="201"/>
      <c r="QIZ54" s="202"/>
      <c r="QJA54" s="203"/>
      <c r="QJB54" s="203"/>
      <c r="QJC54" s="204"/>
      <c r="QJD54" s="207"/>
      <c r="QJE54" s="199"/>
      <c r="QJF54" s="200"/>
      <c r="QJG54" s="201"/>
      <c r="QJH54" s="202"/>
      <c r="QJI54" s="203"/>
      <c r="QJJ54" s="203"/>
      <c r="QJK54" s="204"/>
      <c r="QJL54" s="207"/>
      <c r="QJM54" s="199"/>
      <c r="QJN54" s="200"/>
      <c r="QJO54" s="201"/>
      <c r="QJP54" s="202"/>
      <c r="QJQ54" s="203"/>
      <c r="QJR54" s="203"/>
      <c r="QJS54" s="204"/>
      <c r="QJT54" s="207"/>
      <c r="QJU54" s="199"/>
      <c r="QJV54" s="200"/>
      <c r="QJW54" s="201"/>
      <c r="QJX54" s="202"/>
      <c r="QJY54" s="203"/>
      <c r="QJZ54" s="203"/>
      <c r="QKA54" s="204"/>
      <c r="QKB54" s="207"/>
      <c r="QKC54" s="199"/>
      <c r="QKD54" s="200"/>
      <c r="QKE54" s="201"/>
      <c r="QKF54" s="202"/>
      <c r="QKG54" s="203"/>
      <c r="QKH54" s="203"/>
      <c r="QKI54" s="204"/>
      <c r="QKJ54" s="207"/>
      <c r="QKK54" s="199"/>
      <c r="QKL54" s="200"/>
      <c r="QKM54" s="201"/>
      <c r="QKN54" s="202"/>
      <c r="QKO54" s="203"/>
      <c r="QKP54" s="203"/>
      <c r="QKQ54" s="204"/>
      <c r="QKR54" s="207"/>
      <c r="QKS54" s="199"/>
      <c r="QKT54" s="200"/>
      <c r="QKU54" s="201"/>
      <c r="QKV54" s="202"/>
      <c r="QKW54" s="203"/>
      <c r="QKX54" s="203"/>
      <c r="QKY54" s="204"/>
      <c r="QKZ54" s="207"/>
      <c r="QLA54" s="199"/>
      <c r="QLB54" s="200"/>
      <c r="QLC54" s="201"/>
      <c r="QLD54" s="202"/>
      <c r="QLE54" s="203"/>
      <c r="QLF54" s="203"/>
      <c r="QLG54" s="204"/>
      <c r="QLH54" s="207"/>
      <c r="QLI54" s="199"/>
      <c r="QLJ54" s="200"/>
      <c r="QLK54" s="201"/>
      <c r="QLL54" s="202"/>
      <c r="QLM54" s="203"/>
      <c r="QLN54" s="203"/>
      <c r="QLO54" s="204"/>
      <c r="QLP54" s="207"/>
      <c r="QLQ54" s="199"/>
      <c r="QLR54" s="200"/>
      <c r="QLS54" s="201"/>
      <c r="QLT54" s="202"/>
      <c r="QLU54" s="203"/>
      <c r="QLV54" s="203"/>
      <c r="QLW54" s="204"/>
      <c r="QLX54" s="207"/>
      <c r="QLY54" s="199"/>
      <c r="QLZ54" s="200"/>
      <c r="QMA54" s="201"/>
      <c r="QMB54" s="202"/>
      <c r="QMC54" s="203"/>
      <c r="QMD54" s="203"/>
      <c r="QME54" s="204"/>
      <c r="QMF54" s="207"/>
      <c r="QMG54" s="199"/>
      <c r="QMH54" s="200"/>
      <c r="QMI54" s="201"/>
      <c r="QMJ54" s="202"/>
      <c r="QMK54" s="203"/>
      <c r="QML54" s="203"/>
      <c r="QMM54" s="204"/>
      <c r="QMN54" s="207"/>
      <c r="QMO54" s="199"/>
      <c r="QMP54" s="200"/>
      <c r="QMQ54" s="201"/>
      <c r="QMR54" s="202"/>
      <c r="QMS54" s="203"/>
      <c r="QMT54" s="203"/>
      <c r="QMU54" s="204"/>
      <c r="QMV54" s="207"/>
      <c r="QMW54" s="199"/>
      <c r="QMX54" s="200"/>
      <c r="QMY54" s="201"/>
      <c r="QMZ54" s="202"/>
      <c r="QNA54" s="203"/>
      <c r="QNB54" s="203"/>
      <c r="QNC54" s="204"/>
      <c r="QND54" s="207"/>
      <c r="QNE54" s="199"/>
      <c r="QNF54" s="200"/>
      <c r="QNG54" s="201"/>
      <c r="QNH54" s="202"/>
      <c r="QNI54" s="203"/>
      <c r="QNJ54" s="203"/>
      <c r="QNK54" s="204"/>
      <c r="QNL54" s="207"/>
      <c r="QNM54" s="199"/>
      <c r="QNN54" s="200"/>
      <c r="QNO54" s="201"/>
      <c r="QNP54" s="202"/>
      <c r="QNQ54" s="203"/>
      <c r="QNR54" s="203"/>
      <c r="QNS54" s="204"/>
      <c r="QNT54" s="207"/>
      <c r="QNU54" s="199"/>
      <c r="QNV54" s="200"/>
      <c r="QNW54" s="201"/>
      <c r="QNX54" s="202"/>
      <c r="QNY54" s="203"/>
      <c r="QNZ54" s="203"/>
      <c r="QOA54" s="204"/>
      <c r="QOB54" s="207"/>
      <c r="QOC54" s="199"/>
      <c r="QOD54" s="200"/>
      <c r="QOE54" s="201"/>
      <c r="QOF54" s="202"/>
      <c r="QOG54" s="203"/>
      <c r="QOH54" s="203"/>
      <c r="QOI54" s="204"/>
      <c r="QOJ54" s="207"/>
      <c r="QOK54" s="199"/>
      <c r="QOL54" s="200"/>
      <c r="QOM54" s="201"/>
      <c r="QON54" s="202"/>
      <c r="QOO54" s="203"/>
      <c r="QOP54" s="203"/>
      <c r="QOQ54" s="204"/>
      <c r="QOR54" s="207"/>
      <c r="QOS54" s="199"/>
      <c r="QOT54" s="200"/>
      <c r="QOU54" s="201"/>
      <c r="QOV54" s="202"/>
      <c r="QOW54" s="203"/>
      <c r="QOX54" s="203"/>
      <c r="QOY54" s="204"/>
      <c r="QOZ54" s="207"/>
      <c r="QPA54" s="199"/>
      <c r="QPB54" s="200"/>
      <c r="QPC54" s="201"/>
      <c r="QPD54" s="202"/>
      <c r="QPE54" s="203"/>
      <c r="QPF54" s="203"/>
      <c r="QPG54" s="204"/>
      <c r="QPH54" s="207"/>
      <c r="QPI54" s="199"/>
      <c r="QPJ54" s="200"/>
      <c r="QPK54" s="201"/>
      <c r="QPL54" s="202"/>
      <c r="QPM54" s="203"/>
      <c r="QPN54" s="203"/>
      <c r="QPO54" s="204"/>
      <c r="QPP54" s="207"/>
      <c r="QPQ54" s="199"/>
      <c r="QPR54" s="200"/>
      <c r="QPS54" s="201"/>
      <c r="QPT54" s="202"/>
      <c r="QPU54" s="203"/>
      <c r="QPV54" s="203"/>
      <c r="QPW54" s="204"/>
      <c r="QPX54" s="207"/>
      <c r="QPY54" s="199"/>
      <c r="QPZ54" s="200"/>
      <c r="QQA54" s="201"/>
      <c r="QQB54" s="202"/>
      <c r="QQC54" s="203"/>
      <c r="QQD54" s="203"/>
      <c r="QQE54" s="204"/>
      <c r="QQF54" s="207"/>
      <c r="QQG54" s="199"/>
      <c r="QQH54" s="200"/>
      <c r="QQI54" s="201"/>
      <c r="QQJ54" s="202"/>
      <c r="QQK54" s="203"/>
      <c r="QQL54" s="203"/>
      <c r="QQM54" s="204"/>
      <c r="QQN54" s="207"/>
      <c r="QQO54" s="199"/>
      <c r="QQP54" s="200"/>
      <c r="QQQ54" s="201"/>
      <c r="QQR54" s="202"/>
      <c r="QQS54" s="203"/>
      <c r="QQT54" s="203"/>
      <c r="QQU54" s="204"/>
      <c r="QQV54" s="207"/>
      <c r="QQW54" s="199"/>
      <c r="QQX54" s="200"/>
      <c r="QQY54" s="201"/>
      <c r="QQZ54" s="202"/>
      <c r="QRA54" s="203"/>
      <c r="QRB54" s="203"/>
      <c r="QRC54" s="204"/>
      <c r="QRD54" s="207"/>
      <c r="QRE54" s="199"/>
      <c r="QRF54" s="200"/>
      <c r="QRG54" s="201"/>
      <c r="QRH54" s="202"/>
      <c r="QRI54" s="203"/>
      <c r="QRJ54" s="203"/>
      <c r="QRK54" s="204"/>
      <c r="QRL54" s="207"/>
      <c r="QRM54" s="199"/>
      <c r="QRN54" s="200"/>
      <c r="QRO54" s="201"/>
      <c r="QRP54" s="202"/>
      <c r="QRQ54" s="203"/>
      <c r="QRR54" s="203"/>
      <c r="QRS54" s="204"/>
      <c r="QRT54" s="207"/>
      <c r="QRU54" s="199"/>
      <c r="QRV54" s="200"/>
      <c r="QRW54" s="201"/>
      <c r="QRX54" s="202"/>
      <c r="QRY54" s="203"/>
      <c r="QRZ54" s="203"/>
      <c r="QSA54" s="204"/>
      <c r="QSB54" s="207"/>
      <c r="QSC54" s="199"/>
      <c r="QSD54" s="200"/>
      <c r="QSE54" s="201"/>
      <c r="QSF54" s="202"/>
      <c r="QSG54" s="203"/>
      <c r="QSH54" s="203"/>
      <c r="QSI54" s="204"/>
      <c r="QSJ54" s="207"/>
      <c r="QSK54" s="199"/>
      <c r="QSL54" s="200"/>
      <c r="QSM54" s="201"/>
      <c r="QSN54" s="202"/>
      <c r="QSO54" s="203"/>
      <c r="QSP54" s="203"/>
      <c r="QSQ54" s="204"/>
      <c r="QSR54" s="207"/>
      <c r="QSS54" s="199"/>
      <c r="QST54" s="200"/>
      <c r="QSU54" s="201"/>
      <c r="QSV54" s="202"/>
      <c r="QSW54" s="203"/>
      <c r="QSX54" s="203"/>
      <c r="QSY54" s="204"/>
      <c r="QSZ54" s="207"/>
      <c r="QTA54" s="199"/>
      <c r="QTB54" s="200"/>
      <c r="QTC54" s="201"/>
      <c r="QTD54" s="202"/>
      <c r="QTE54" s="203"/>
      <c r="QTF54" s="203"/>
      <c r="QTG54" s="204"/>
      <c r="QTH54" s="207"/>
      <c r="QTI54" s="199"/>
      <c r="QTJ54" s="200"/>
      <c r="QTK54" s="201"/>
      <c r="QTL54" s="202"/>
      <c r="QTM54" s="203"/>
      <c r="QTN54" s="203"/>
      <c r="QTO54" s="204"/>
      <c r="QTP54" s="207"/>
      <c r="QTQ54" s="199"/>
      <c r="QTR54" s="200"/>
      <c r="QTS54" s="201"/>
      <c r="QTT54" s="202"/>
      <c r="QTU54" s="203"/>
      <c r="QTV54" s="203"/>
      <c r="QTW54" s="204"/>
      <c r="QTX54" s="207"/>
      <c r="QTY54" s="199"/>
      <c r="QTZ54" s="200"/>
      <c r="QUA54" s="201"/>
      <c r="QUB54" s="202"/>
      <c r="QUC54" s="203"/>
      <c r="QUD54" s="203"/>
      <c r="QUE54" s="204"/>
      <c r="QUF54" s="207"/>
      <c r="QUG54" s="199"/>
      <c r="QUH54" s="200"/>
      <c r="QUI54" s="201"/>
      <c r="QUJ54" s="202"/>
      <c r="QUK54" s="203"/>
      <c r="QUL54" s="203"/>
      <c r="QUM54" s="204"/>
      <c r="QUN54" s="207"/>
      <c r="QUO54" s="199"/>
      <c r="QUP54" s="200"/>
      <c r="QUQ54" s="201"/>
      <c r="QUR54" s="202"/>
      <c r="QUS54" s="203"/>
      <c r="QUT54" s="203"/>
      <c r="QUU54" s="204"/>
      <c r="QUV54" s="207"/>
      <c r="QUW54" s="199"/>
      <c r="QUX54" s="200"/>
      <c r="QUY54" s="201"/>
      <c r="QUZ54" s="202"/>
      <c r="QVA54" s="203"/>
      <c r="QVB54" s="203"/>
      <c r="QVC54" s="204"/>
      <c r="QVD54" s="207"/>
      <c r="QVE54" s="199"/>
      <c r="QVF54" s="200"/>
      <c r="QVG54" s="201"/>
      <c r="QVH54" s="202"/>
      <c r="QVI54" s="203"/>
      <c r="QVJ54" s="203"/>
      <c r="QVK54" s="204"/>
      <c r="QVL54" s="207"/>
      <c r="QVM54" s="199"/>
      <c r="QVN54" s="200"/>
      <c r="QVO54" s="201"/>
      <c r="QVP54" s="202"/>
      <c r="QVQ54" s="203"/>
      <c r="QVR54" s="203"/>
      <c r="QVS54" s="204"/>
      <c r="QVT54" s="207"/>
      <c r="QVU54" s="199"/>
      <c r="QVV54" s="200"/>
      <c r="QVW54" s="201"/>
      <c r="QVX54" s="202"/>
      <c r="QVY54" s="203"/>
      <c r="QVZ54" s="203"/>
      <c r="QWA54" s="204"/>
      <c r="QWB54" s="207"/>
      <c r="QWC54" s="199"/>
      <c r="QWD54" s="200"/>
      <c r="QWE54" s="201"/>
      <c r="QWF54" s="202"/>
      <c r="QWG54" s="203"/>
      <c r="QWH54" s="203"/>
      <c r="QWI54" s="204"/>
      <c r="QWJ54" s="207"/>
      <c r="QWK54" s="199"/>
      <c r="QWL54" s="200"/>
      <c r="QWM54" s="201"/>
      <c r="QWN54" s="202"/>
      <c r="QWO54" s="203"/>
      <c r="QWP54" s="203"/>
      <c r="QWQ54" s="204"/>
      <c r="QWR54" s="207"/>
      <c r="QWS54" s="199"/>
      <c r="QWT54" s="200"/>
      <c r="QWU54" s="201"/>
      <c r="QWV54" s="202"/>
      <c r="QWW54" s="203"/>
      <c r="QWX54" s="203"/>
      <c r="QWY54" s="204"/>
      <c r="QWZ54" s="207"/>
      <c r="QXA54" s="199"/>
      <c r="QXB54" s="200"/>
      <c r="QXC54" s="201"/>
      <c r="QXD54" s="202"/>
      <c r="QXE54" s="203"/>
      <c r="QXF54" s="203"/>
      <c r="QXG54" s="204"/>
      <c r="QXH54" s="207"/>
      <c r="QXI54" s="199"/>
      <c r="QXJ54" s="200"/>
      <c r="QXK54" s="201"/>
      <c r="QXL54" s="202"/>
      <c r="QXM54" s="203"/>
      <c r="QXN54" s="203"/>
      <c r="QXO54" s="204"/>
      <c r="QXP54" s="207"/>
      <c r="QXQ54" s="199"/>
      <c r="QXR54" s="200"/>
      <c r="QXS54" s="201"/>
      <c r="QXT54" s="202"/>
      <c r="QXU54" s="203"/>
      <c r="QXV54" s="203"/>
      <c r="QXW54" s="204"/>
      <c r="QXX54" s="207"/>
      <c r="QXY54" s="199"/>
      <c r="QXZ54" s="200"/>
      <c r="QYA54" s="201"/>
      <c r="QYB54" s="202"/>
      <c r="QYC54" s="203"/>
      <c r="QYD54" s="203"/>
      <c r="QYE54" s="204"/>
      <c r="QYF54" s="207"/>
      <c r="QYG54" s="199"/>
      <c r="QYH54" s="200"/>
      <c r="QYI54" s="201"/>
      <c r="QYJ54" s="202"/>
      <c r="QYK54" s="203"/>
      <c r="QYL54" s="203"/>
      <c r="QYM54" s="204"/>
      <c r="QYN54" s="207"/>
      <c r="QYO54" s="199"/>
      <c r="QYP54" s="200"/>
      <c r="QYQ54" s="201"/>
      <c r="QYR54" s="202"/>
      <c r="QYS54" s="203"/>
      <c r="QYT54" s="203"/>
      <c r="QYU54" s="204"/>
      <c r="QYV54" s="207"/>
      <c r="QYW54" s="199"/>
      <c r="QYX54" s="200"/>
      <c r="QYY54" s="201"/>
      <c r="QYZ54" s="202"/>
      <c r="QZA54" s="203"/>
      <c r="QZB54" s="203"/>
      <c r="QZC54" s="204"/>
      <c r="QZD54" s="207"/>
      <c r="QZE54" s="199"/>
      <c r="QZF54" s="200"/>
      <c r="QZG54" s="201"/>
      <c r="QZH54" s="202"/>
      <c r="QZI54" s="203"/>
      <c r="QZJ54" s="203"/>
      <c r="QZK54" s="204"/>
      <c r="QZL54" s="207"/>
      <c r="QZM54" s="199"/>
      <c r="QZN54" s="200"/>
      <c r="QZO54" s="201"/>
      <c r="QZP54" s="202"/>
      <c r="QZQ54" s="203"/>
      <c r="QZR54" s="203"/>
      <c r="QZS54" s="204"/>
      <c r="QZT54" s="207"/>
      <c r="QZU54" s="199"/>
      <c r="QZV54" s="200"/>
      <c r="QZW54" s="201"/>
      <c r="QZX54" s="202"/>
      <c r="QZY54" s="203"/>
      <c r="QZZ54" s="203"/>
      <c r="RAA54" s="204"/>
      <c r="RAB54" s="207"/>
      <c r="RAC54" s="199"/>
      <c r="RAD54" s="200"/>
      <c r="RAE54" s="201"/>
      <c r="RAF54" s="202"/>
      <c r="RAG54" s="203"/>
      <c r="RAH54" s="203"/>
      <c r="RAI54" s="204"/>
      <c r="RAJ54" s="207"/>
      <c r="RAK54" s="199"/>
      <c r="RAL54" s="200"/>
      <c r="RAM54" s="201"/>
      <c r="RAN54" s="202"/>
      <c r="RAO54" s="203"/>
      <c r="RAP54" s="203"/>
      <c r="RAQ54" s="204"/>
      <c r="RAR54" s="207"/>
      <c r="RAS54" s="199"/>
      <c r="RAT54" s="200"/>
      <c r="RAU54" s="201"/>
      <c r="RAV54" s="202"/>
      <c r="RAW54" s="203"/>
      <c r="RAX54" s="203"/>
      <c r="RAY54" s="204"/>
      <c r="RAZ54" s="207"/>
      <c r="RBA54" s="199"/>
      <c r="RBB54" s="200"/>
      <c r="RBC54" s="201"/>
      <c r="RBD54" s="202"/>
      <c r="RBE54" s="203"/>
      <c r="RBF54" s="203"/>
      <c r="RBG54" s="204"/>
      <c r="RBH54" s="207"/>
      <c r="RBI54" s="199"/>
      <c r="RBJ54" s="200"/>
      <c r="RBK54" s="201"/>
      <c r="RBL54" s="202"/>
      <c r="RBM54" s="203"/>
      <c r="RBN54" s="203"/>
      <c r="RBO54" s="204"/>
      <c r="RBP54" s="207"/>
      <c r="RBQ54" s="199"/>
      <c r="RBR54" s="200"/>
      <c r="RBS54" s="201"/>
      <c r="RBT54" s="202"/>
      <c r="RBU54" s="203"/>
      <c r="RBV54" s="203"/>
      <c r="RBW54" s="204"/>
      <c r="RBX54" s="207"/>
      <c r="RBY54" s="199"/>
      <c r="RBZ54" s="200"/>
      <c r="RCA54" s="201"/>
      <c r="RCB54" s="202"/>
      <c r="RCC54" s="203"/>
      <c r="RCD54" s="203"/>
      <c r="RCE54" s="204"/>
      <c r="RCF54" s="207"/>
      <c r="RCG54" s="199"/>
      <c r="RCH54" s="200"/>
      <c r="RCI54" s="201"/>
      <c r="RCJ54" s="202"/>
      <c r="RCK54" s="203"/>
      <c r="RCL54" s="203"/>
      <c r="RCM54" s="204"/>
      <c r="RCN54" s="207"/>
      <c r="RCO54" s="199"/>
      <c r="RCP54" s="200"/>
      <c r="RCQ54" s="201"/>
      <c r="RCR54" s="202"/>
      <c r="RCS54" s="203"/>
      <c r="RCT54" s="203"/>
      <c r="RCU54" s="204"/>
      <c r="RCV54" s="207"/>
      <c r="RCW54" s="199"/>
      <c r="RCX54" s="200"/>
      <c r="RCY54" s="201"/>
      <c r="RCZ54" s="202"/>
      <c r="RDA54" s="203"/>
      <c r="RDB54" s="203"/>
      <c r="RDC54" s="204"/>
      <c r="RDD54" s="207"/>
      <c r="RDE54" s="199"/>
      <c r="RDF54" s="200"/>
      <c r="RDG54" s="201"/>
      <c r="RDH54" s="202"/>
      <c r="RDI54" s="203"/>
      <c r="RDJ54" s="203"/>
      <c r="RDK54" s="204"/>
      <c r="RDL54" s="207"/>
      <c r="RDM54" s="199"/>
      <c r="RDN54" s="200"/>
      <c r="RDO54" s="201"/>
      <c r="RDP54" s="202"/>
      <c r="RDQ54" s="203"/>
      <c r="RDR54" s="203"/>
      <c r="RDS54" s="204"/>
      <c r="RDT54" s="207"/>
      <c r="RDU54" s="199"/>
      <c r="RDV54" s="200"/>
      <c r="RDW54" s="201"/>
      <c r="RDX54" s="202"/>
      <c r="RDY54" s="203"/>
      <c r="RDZ54" s="203"/>
      <c r="REA54" s="204"/>
      <c r="REB54" s="207"/>
      <c r="REC54" s="199"/>
      <c r="RED54" s="200"/>
      <c r="REE54" s="201"/>
      <c r="REF54" s="202"/>
      <c r="REG54" s="203"/>
      <c r="REH54" s="203"/>
      <c r="REI54" s="204"/>
      <c r="REJ54" s="207"/>
      <c r="REK54" s="199"/>
      <c r="REL54" s="200"/>
      <c r="REM54" s="201"/>
      <c r="REN54" s="202"/>
      <c r="REO54" s="203"/>
      <c r="REP54" s="203"/>
      <c r="REQ54" s="204"/>
      <c r="RER54" s="207"/>
      <c r="RES54" s="199"/>
      <c r="RET54" s="200"/>
      <c r="REU54" s="201"/>
      <c r="REV54" s="202"/>
      <c r="REW54" s="203"/>
      <c r="REX54" s="203"/>
      <c r="REY54" s="204"/>
      <c r="REZ54" s="207"/>
      <c r="RFA54" s="199"/>
      <c r="RFB54" s="200"/>
      <c r="RFC54" s="201"/>
      <c r="RFD54" s="202"/>
      <c r="RFE54" s="203"/>
      <c r="RFF54" s="203"/>
      <c r="RFG54" s="204"/>
      <c r="RFH54" s="207"/>
      <c r="RFI54" s="199"/>
      <c r="RFJ54" s="200"/>
      <c r="RFK54" s="201"/>
      <c r="RFL54" s="202"/>
      <c r="RFM54" s="203"/>
      <c r="RFN54" s="203"/>
      <c r="RFO54" s="204"/>
      <c r="RFP54" s="207"/>
      <c r="RFQ54" s="199"/>
      <c r="RFR54" s="200"/>
      <c r="RFS54" s="201"/>
      <c r="RFT54" s="202"/>
      <c r="RFU54" s="203"/>
      <c r="RFV54" s="203"/>
      <c r="RFW54" s="204"/>
      <c r="RFX54" s="207"/>
      <c r="RFY54" s="199"/>
      <c r="RFZ54" s="200"/>
      <c r="RGA54" s="201"/>
      <c r="RGB54" s="202"/>
      <c r="RGC54" s="203"/>
      <c r="RGD54" s="203"/>
      <c r="RGE54" s="204"/>
      <c r="RGF54" s="207"/>
      <c r="RGG54" s="199"/>
      <c r="RGH54" s="200"/>
      <c r="RGI54" s="201"/>
      <c r="RGJ54" s="202"/>
      <c r="RGK54" s="203"/>
      <c r="RGL54" s="203"/>
      <c r="RGM54" s="204"/>
      <c r="RGN54" s="207"/>
      <c r="RGO54" s="199"/>
      <c r="RGP54" s="200"/>
      <c r="RGQ54" s="201"/>
      <c r="RGR54" s="202"/>
      <c r="RGS54" s="203"/>
      <c r="RGT54" s="203"/>
      <c r="RGU54" s="204"/>
      <c r="RGV54" s="207"/>
      <c r="RGW54" s="199"/>
      <c r="RGX54" s="200"/>
      <c r="RGY54" s="201"/>
      <c r="RGZ54" s="202"/>
      <c r="RHA54" s="203"/>
      <c r="RHB54" s="203"/>
      <c r="RHC54" s="204"/>
      <c r="RHD54" s="207"/>
      <c r="RHE54" s="199"/>
      <c r="RHF54" s="200"/>
      <c r="RHG54" s="201"/>
      <c r="RHH54" s="202"/>
      <c r="RHI54" s="203"/>
      <c r="RHJ54" s="203"/>
      <c r="RHK54" s="204"/>
      <c r="RHL54" s="207"/>
      <c r="RHM54" s="199"/>
      <c r="RHN54" s="200"/>
      <c r="RHO54" s="201"/>
      <c r="RHP54" s="202"/>
      <c r="RHQ54" s="203"/>
      <c r="RHR54" s="203"/>
      <c r="RHS54" s="204"/>
      <c r="RHT54" s="207"/>
      <c r="RHU54" s="199"/>
      <c r="RHV54" s="200"/>
      <c r="RHW54" s="201"/>
      <c r="RHX54" s="202"/>
      <c r="RHY54" s="203"/>
      <c r="RHZ54" s="203"/>
      <c r="RIA54" s="204"/>
      <c r="RIB54" s="207"/>
      <c r="RIC54" s="199"/>
      <c r="RID54" s="200"/>
      <c r="RIE54" s="201"/>
      <c r="RIF54" s="202"/>
      <c r="RIG54" s="203"/>
      <c r="RIH54" s="203"/>
      <c r="RII54" s="204"/>
      <c r="RIJ54" s="207"/>
      <c r="RIK54" s="199"/>
      <c r="RIL54" s="200"/>
      <c r="RIM54" s="201"/>
      <c r="RIN54" s="202"/>
      <c r="RIO54" s="203"/>
      <c r="RIP54" s="203"/>
      <c r="RIQ54" s="204"/>
      <c r="RIR54" s="207"/>
      <c r="RIS54" s="199"/>
      <c r="RIT54" s="200"/>
      <c r="RIU54" s="201"/>
      <c r="RIV54" s="202"/>
      <c r="RIW54" s="203"/>
      <c r="RIX54" s="203"/>
      <c r="RIY54" s="204"/>
      <c r="RIZ54" s="207"/>
      <c r="RJA54" s="199"/>
      <c r="RJB54" s="200"/>
      <c r="RJC54" s="201"/>
      <c r="RJD54" s="202"/>
      <c r="RJE54" s="203"/>
      <c r="RJF54" s="203"/>
      <c r="RJG54" s="204"/>
      <c r="RJH54" s="207"/>
      <c r="RJI54" s="199"/>
      <c r="RJJ54" s="200"/>
      <c r="RJK54" s="201"/>
      <c r="RJL54" s="202"/>
      <c r="RJM54" s="203"/>
      <c r="RJN54" s="203"/>
      <c r="RJO54" s="204"/>
      <c r="RJP54" s="207"/>
      <c r="RJQ54" s="199"/>
      <c r="RJR54" s="200"/>
      <c r="RJS54" s="201"/>
      <c r="RJT54" s="202"/>
      <c r="RJU54" s="203"/>
      <c r="RJV54" s="203"/>
      <c r="RJW54" s="204"/>
      <c r="RJX54" s="207"/>
      <c r="RJY54" s="199"/>
      <c r="RJZ54" s="200"/>
      <c r="RKA54" s="201"/>
      <c r="RKB54" s="202"/>
      <c r="RKC54" s="203"/>
      <c r="RKD54" s="203"/>
      <c r="RKE54" s="204"/>
      <c r="RKF54" s="207"/>
      <c r="RKG54" s="199"/>
      <c r="RKH54" s="200"/>
      <c r="RKI54" s="201"/>
      <c r="RKJ54" s="202"/>
      <c r="RKK54" s="203"/>
      <c r="RKL54" s="203"/>
      <c r="RKM54" s="204"/>
      <c r="RKN54" s="207"/>
      <c r="RKO54" s="199"/>
      <c r="RKP54" s="200"/>
      <c r="RKQ54" s="201"/>
      <c r="RKR54" s="202"/>
      <c r="RKS54" s="203"/>
      <c r="RKT54" s="203"/>
      <c r="RKU54" s="204"/>
      <c r="RKV54" s="207"/>
      <c r="RKW54" s="199"/>
      <c r="RKX54" s="200"/>
      <c r="RKY54" s="201"/>
      <c r="RKZ54" s="202"/>
      <c r="RLA54" s="203"/>
      <c r="RLB54" s="203"/>
      <c r="RLC54" s="204"/>
      <c r="RLD54" s="207"/>
      <c r="RLE54" s="199"/>
      <c r="RLF54" s="200"/>
      <c r="RLG54" s="201"/>
      <c r="RLH54" s="202"/>
      <c r="RLI54" s="203"/>
      <c r="RLJ54" s="203"/>
      <c r="RLK54" s="204"/>
      <c r="RLL54" s="207"/>
      <c r="RLM54" s="199"/>
      <c r="RLN54" s="200"/>
      <c r="RLO54" s="201"/>
      <c r="RLP54" s="202"/>
      <c r="RLQ54" s="203"/>
      <c r="RLR54" s="203"/>
      <c r="RLS54" s="204"/>
      <c r="RLT54" s="207"/>
      <c r="RLU54" s="199"/>
      <c r="RLV54" s="200"/>
      <c r="RLW54" s="201"/>
      <c r="RLX54" s="202"/>
      <c r="RLY54" s="203"/>
      <c r="RLZ54" s="203"/>
      <c r="RMA54" s="204"/>
      <c r="RMB54" s="207"/>
      <c r="RMC54" s="199"/>
      <c r="RMD54" s="200"/>
      <c r="RME54" s="201"/>
      <c r="RMF54" s="202"/>
      <c r="RMG54" s="203"/>
      <c r="RMH54" s="203"/>
      <c r="RMI54" s="204"/>
      <c r="RMJ54" s="207"/>
      <c r="RMK54" s="199"/>
      <c r="RML54" s="200"/>
      <c r="RMM54" s="201"/>
      <c r="RMN54" s="202"/>
      <c r="RMO54" s="203"/>
      <c r="RMP54" s="203"/>
      <c r="RMQ54" s="204"/>
      <c r="RMR54" s="207"/>
      <c r="RMS54" s="199"/>
      <c r="RMT54" s="200"/>
      <c r="RMU54" s="201"/>
      <c r="RMV54" s="202"/>
      <c r="RMW54" s="203"/>
      <c r="RMX54" s="203"/>
      <c r="RMY54" s="204"/>
      <c r="RMZ54" s="207"/>
      <c r="RNA54" s="199"/>
      <c r="RNB54" s="200"/>
      <c r="RNC54" s="201"/>
      <c r="RND54" s="202"/>
      <c r="RNE54" s="203"/>
      <c r="RNF54" s="203"/>
      <c r="RNG54" s="204"/>
      <c r="RNH54" s="207"/>
      <c r="RNI54" s="199"/>
      <c r="RNJ54" s="200"/>
      <c r="RNK54" s="201"/>
      <c r="RNL54" s="202"/>
      <c r="RNM54" s="203"/>
      <c r="RNN54" s="203"/>
      <c r="RNO54" s="204"/>
      <c r="RNP54" s="207"/>
      <c r="RNQ54" s="199"/>
      <c r="RNR54" s="200"/>
      <c r="RNS54" s="201"/>
      <c r="RNT54" s="202"/>
      <c r="RNU54" s="203"/>
      <c r="RNV54" s="203"/>
      <c r="RNW54" s="204"/>
      <c r="RNX54" s="207"/>
      <c r="RNY54" s="199"/>
      <c r="RNZ54" s="200"/>
      <c r="ROA54" s="201"/>
      <c r="ROB54" s="202"/>
      <c r="ROC54" s="203"/>
      <c r="ROD54" s="203"/>
      <c r="ROE54" s="204"/>
      <c r="ROF54" s="207"/>
      <c r="ROG54" s="199"/>
      <c r="ROH54" s="200"/>
      <c r="ROI54" s="201"/>
      <c r="ROJ54" s="202"/>
      <c r="ROK54" s="203"/>
      <c r="ROL54" s="203"/>
      <c r="ROM54" s="204"/>
      <c r="RON54" s="207"/>
      <c r="ROO54" s="199"/>
      <c r="ROP54" s="200"/>
      <c r="ROQ54" s="201"/>
      <c r="ROR54" s="202"/>
      <c r="ROS54" s="203"/>
      <c r="ROT54" s="203"/>
      <c r="ROU54" s="204"/>
      <c r="ROV54" s="207"/>
      <c r="ROW54" s="199"/>
      <c r="ROX54" s="200"/>
      <c r="ROY54" s="201"/>
      <c r="ROZ54" s="202"/>
      <c r="RPA54" s="203"/>
      <c r="RPB54" s="203"/>
      <c r="RPC54" s="204"/>
      <c r="RPD54" s="207"/>
      <c r="RPE54" s="199"/>
      <c r="RPF54" s="200"/>
      <c r="RPG54" s="201"/>
      <c r="RPH54" s="202"/>
      <c r="RPI54" s="203"/>
      <c r="RPJ54" s="203"/>
      <c r="RPK54" s="204"/>
      <c r="RPL54" s="207"/>
      <c r="RPM54" s="199"/>
      <c r="RPN54" s="200"/>
      <c r="RPO54" s="201"/>
      <c r="RPP54" s="202"/>
      <c r="RPQ54" s="203"/>
      <c r="RPR54" s="203"/>
      <c r="RPS54" s="204"/>
      <c r="RPT54" s="207"/>
      <c r="RPU54" s="199"/>
      <c r="RPV54" s="200"/>
      <c r="RPW54" s="201"/>
      <c r="RPX54" s="202"/>
      <c r="RPY54" s="203"/>
      <c r="RPZ54" s="203"/>
      <c r="RQA54" s="204"/>
      <c r="RQB54" s="207"/>
      <c r="RQC54" s="199"/>
      <c r="RQD54" s="200"/>
      <c r="RQE54" s="201"/>
      <c r="RQF54" s="202"/>
      <c r="RQG54" s="203"/>
      <c r="RQH54" s="203"/>
      <c r="RQI54" s="204"/>
      <c r="RQJ54" s="207"/>
      <c r="RQK54" s="199"/>
      <c r="RQL54" s="200"/>
      <c r="RQM54" s="201"/>
      <c r="RQN54" s="202"/>
      <c r="RQO54" s="203"/>
      <c r="RQP54" s="203"/>
      <c r="RQQ54" s="204"/>
      <c r="RQR54" s="207"/>
      <c r="RQS54" s="199"/>
      <c r="RQT54" s="200"/>
      <c r="RQU54" s="201"/>
      <c r="RQV54" s="202"/>
      <c r="RQW54" s="203"/>
      <c r="RQX54" s="203"/>
      <c r="RQY54" s="204"/>
      <c r="RQZ54" s="207"/>
      <c r="RRA54" s="199"/>
      <c r="RRB54" s="200"/>
      <c r="RRC54" s="201"/>
      <c r="RRD54" s="202"/>
      <c r="RRE54" s="203"/>
      <c r="RRF54" s="203"/>
      <c r="RRG54" s="204"/>
      <c r="RRH54" s="207"/>
      <c r="RRI54" s="199"/>
      <c r="RRJ54" s="200"/>
      <c r="RRK54" s="201"/>
      <c r="RRL54" s="202"/>
      <c r="RRM54" s="203"/>
      <c r="RRN54" s="203"/>
      <c r="RRO54" s="204"/>
      <c r="RRP54" s="207"/>
      <c r="RRQ54" s="199"/>
      <c r="RRR54" s="200"/>
      <c r="RRS54" s="201"/>
      <c r="RRT54" s="202"/>
      <c r="RRU54" s="203"/>
      <c r="RRV54" s="203"/>
      <c r="RRW54" s="204"/>
      <c r="RRX54" s="207"/>
      <c r="RRY54" s="199"/>
      <c r="RRZ54" s="200"/>
      <c r="RSA54" s="201"/>
      <c r="RSB54" s="202"/>
      <c r="RSC54" s="203"/>
      <c r="RSD54" s="203"/>
      <c r="RSE54" s="204"/>
      <c r="RSF54" s="207"/>
      <c r="RSG54" s="199"/>
      <c r="RSH54" s="200"/>
      <c r="RSI54" s="201"/>
      <c r="RSJ54" s="202"/>
      <c r="RSK54" s="203"/>
      <c r="RSL54" s="203"/>
      <c r="RSM54" s="204"/>
      <c r="RSN54" s="207"/>
      <c r="RSO54" s="199"/>
      <c r="RSP54" s="200"/>
      <c r="RSQ54" s="201"/>
      <c r="RSR54" s="202"/>
      <c r="RSS54" s="203"/>
      <c r="RST54" s="203"/>
      <c r="RSU54" s="204"/>
      <c r="RSV54" s="207"/>
      <c r="RSW54" s="199"/>
      <c r="RSX54" s="200"/>
      <c r="RSY54" s="201"/>
      <c r="RSZ54" s="202"/>
      <c r="RTA54" s="203"/>
      <c r="RTB54" s="203"/>
      <c r="RTC54" s="204"/>
      <c r="RTD54" s="207"/>
      <c r="RTE54" s="199"/>
      <c r="RTF54" s="200"/>
      <c r="RTG54" s="201"/>
      <c r="RTH54" s="202"/>
      <c r="RTI54" s="203"/>
      <c r="RTJ54" s="203"/>
      <c r="RTK54" s="204"/>
      <c r="RTL54" s="207"/>
      <c r="RTM54" s="199"/>
      <c r="RTN54" s="200"/>
      <c r="RTO54" s="201"/>
      <c r="RTP54" s="202"/>
      <c r="RTQ54" s="203"/>
      <c r="RTR54" s="203"/>
      <c r="RTS54" s="204"/>
      <c r="RTT54" s="207"/>
      <c r="RTU54" s="199"/>
      <c r="RTV54" s="200"/>
      <c r="RTW54" s="201"/>
      <c r="RTX54" s="202"/>
      <c r="RTY54" s="203"/>
      <c r="RTZ54" s="203"/>
      <c r="RUA54" s="204"/>
      <c r="RUB54" s="207"/>
      <c r="RUC54" s="199"/>
      <c r="RUD54" s="200"/>
      <c r="RUE54" s="201"/>
      <c r="RUF54" s="202"/>
      <c r="RUG54" s="203"/>
      <c r="RUH54" s="203"/>
      <c r="RUI54" s="204"/>
      <c r="RUJ54" s="207"/>
      <c r="RUK54" s="199"/>
      <c r="RUL54" s="200"/>
      <c r="RUM54" s="201"/>
      <c r="RUN54" s="202"/>
      <c r="RUO54" s="203"/>
      <c r="RUP54" s="203"/>
      <c r="RUQ54" s="204"/>
      <c r="RUR54" s="207"/>
      <c r="RUS54" s="199"/>
      <c r="RUT54" s="200"/>
      <c r="RUU54" s="201"/>
      <c r="RUV54" s="202"/>
      <c r="RUW54" s="203"/>
      <c r="RUX54" s="203"/>
      <c r="RUY54" s="204"/>
      <c r="RUZ54" s="207"/>
      <c r="RVA54" s="199"/>
      <c r="RVB54" s="200"/>
      <c r="RVC54" s="201"/>
      <c r="RVD54" s="202"/>
      <c r="RVE54" s="203"/>
      <c r="RVF54" s="203"/>
      <c r="RVG54" s="204"/>
      <c r="RVH54" s="207"/>
      <c r="RVI54" s="199"/>
      <c r="RVJ54" s="200"/>
      <c r="RVK54" s="201"/>
      <c r="RVL54" s="202"/>
      <c r="RVM54" s="203"/>
      <c r="RVN54" s="203"/>
      <c r="RVO54" s="204"/>
      <c r="RVP54" s="207"/>
      <c r="RVQ54" s="199"/>
      <c r="RVR54" s="200"/>
      <c r="RVS54" s="201"/>
      <c r="RVT54" s="202"/>
      <c r="RVU54" s="203"/>
      <c r="RVV54" s="203"/>
      <c r="RVW54" s="204"/>
      <c r="RVX54" s="207"/>
      <c r="RVY54" s="199"/>
      <c r="RVZ54" s="200"/>
      <c r="RWA54" s="201"/>
      <c r="RWB54" s="202"/>
      <c r="RWC54" s="203"/>
      <c r="RWD54" s="203"/>
      <c r="RWE54" s="204"/>
      <c r="RWF54" s="207"/>
      <c r="RWG54" s="199"/>
      <c r="RWH54" s="200"/>
      <c r="RWI54" s="201"/>
      <c r="RWJ54" s="202"/>
      <c r="RWK54" s="203"/>
      <c r="RWL54" s="203"/>
      <c r="RWM54" s="204"/>
      <c r="RWN54" s="207"/>
      <c r="RWO54" s="199"/>
      <c r="RWP54" s="200"/>
      <c r="RWQ54" s="201"/>
      <c r="RWR54" s="202"/>
      <c r="RWS54" s="203"/>
      <c r="RWT54" s="203"/>
      <c r="RWU54" s="204"/>
      <c r="RWV54" s="207"/>
      <c r="RWW54" s="199"/>
      <c r="RWX54" s="200"/>
      <c r="RWY54" s="201"/>
      <c r="RWZ54" s="202"/>
      <c r="RXA54" s="203"/>
      <c r="RXB54" s="203"/>
      <c r="RXC54" s="204"/>
      <c r="RXD54" s="207"/>
      <c r="RXE54" s="199"/>
      <c r="RXF54" s="200"/>
      <c r="RXG54" s="201"/>
      <c r="RXH54" s="202"/>
      <c r="RXI54" s="203"/>
      <c r="RXJ54" s="203"/>
      <c r="RXK54" s="204"/>
      <c r="RXL54" s="207"/>
      <c r="RXM54" s="199"/>
      <c r="RXN54" s="200"/>
      <c r="RXO54" s="201"/>
      <c r="RXP54" s="202"/>
      <c r="RXQ54" s="203"/>
      <c r="RXR54" s="203"/>
      <c r="RXS54" s="204"/>
      <c r="RXT54" s="207"/>
      <c r="RXU54" s="199"/>
      <c r="RXV54" s="200"/>
      <c r="RXW54" s="201"/>
      <c r="RXX54" s="202"/>
      <c r="RXY54" s="203"/>
      <c r="RXZ54" s="203"/>
      <c r="RYA54" s="204"/>
      <c r="RYB54" s="207"/>
      <c r="RYC54" s="199"/>
      <c r="RYD54" s="200"/>
      <c r="RYE54" s="201"/>
      <c r="RYF54" s="202"/>
      <c r="RYG54" s="203"/>
      <c r="RYH54" s="203"/>
      <c r="RYI54" s="204"/>
      <c r="RYJ54" s="207"/>
      <c r="RYK54" s="199"/>
      <c r="RYL54" s="200"/>
      <c r="RYM54" s="201"/>
      <c r="RYN54" s="202"/>
      <c r="RYO54" s="203"/>
      <c r="RYP54" s="203"/>
      <c r="RYQ54" s="204"/>
      <c r="RYR54" s="207"/>
      <c r="RYS54" s="199"/>
      <c r="RYT54" s="200"/>
      <c r="RYU54" s="201"/>
      <c r="RYV54" s="202"/>
      <c r="RYW54" s="203"/>
      <c r="RYX54" s="203"/>
      <c r="RYY54" s="204"/>
      <c r="RYZ54" s="207"/>
      <c r="RZA54" s="199"/>
      <c r="RZB54" s="200"/>
      <c r="RZC54" s="201"/>
      <c r="RZD54" s="202"/>
      <c r="RZE54" s="203"/>
      <c r="RZF54" s="203"/>
      <c r="RZG54" s="204"/>
      <c r="RZH54" s="207"/>
      <c r="RZI54" s="199"/>
      <c r="RZJ54" s="200"/>
      <c r="RZK54" s="201"/>
      <c r="RZL54" s="202"/>
      <c r="RZM54" s="203"/>
      <c r="RZN54" s="203"/>
      <c r="RZO54" s="204"/>
      <c r="RZP54" s="207"/>
      <c r="RZQ54" s="199"/>
      <c r="RZR54" s="200"/>
      <c r="RZS54" s="201"/>
      <c r="RZT54" s="202"/>
      <c r="RZU54" s="203"/>
      <c r="RZV54" s="203"/>
      <c r="RZW54" s="204"/>
      <c r="RZX54" s="207"/>
      <c r="RZY54" s="199"/>
      <c r="RZZ54" s="200"/>
      <c r="SAA54" s="201"/>
      <c r="SAB54" s="202"/>
      <c r="SAC54" s="203"/>
      <c r="SAD54" s="203"/>
      <c r="SAE54" s="204"/>
      <c r="SAF54" s="207"/>
      <c r="SAG54" s="199"/>
      <c r="SAH54" s="200"/>
      <c r="SAI54" s="201"/>
      <c r="SAJ54" s="202"/>
      <c r="SAK54" s="203"/>
      <c r="SAL54" s="203"/>
      <c r="SAM54" s="204"/>
      <c r="SAN54" s="207"/>
      <c r="SAO54" s="199"/>
      <c r="SAP54" s="200"/>
      <c r="SAQ54" s="201"/>
      <c r="SAR54" s="202"/>
      <c r="SAS54" s="203"/>
      <c r="SAT54" s="203"/>
      <c r="SAU54" s="204"/>
      <c r="SAV54" s="207"/>
      <c r="SAW54" s="199"/>
      <c r="SAX54" s="200"/>
      <c r="SAY54" s="201"/>
      <c r="SAZ54" s="202"/>
      <c r="SBA54" s="203"/>
      <c r="SBB54" s="203"/>
      <c r="SBC54" s="204"/>
      <c r="SBD54" s="207"/>
      <c r="SBE54" s="199"/>
      <c r="SBF54" s="200"/>
      <c r="SBG54" s="201"/>
      <c r="SBH54" s="202"/>
      <c r="SBI54" s="203"/>
      <c r="SBJ54" s="203"/>
      <c r="SBK54" s="204"/>
      <c r="SBL54" s="207"/>
      <c r="SBM54" s="199"/>
      <c r="SBN54" s="200"/>
      <c r="SBO54" s="201"/>
      <c r="SBP54" s="202"/>
      <c r="SBQ54" s="203"/>
      <c r="SBR54" s="203"/>
      <c r="SBS54" s="204"/>
      <c r="SBT54" s="207"/>
      <c r="SBU54" s="199"/>
      <c r="SBV54" s="200"/>
      <c r="SBW54" s="201"/>
      <c r="SBX54" s="202"/>
      <c r="SBY54" s="203"/>
      <c r="SBZ54" s="203"/>
      <c r="SCA54" s="204"/>
      <c r="SCB54" s="207"/>
      <c r="SCC54" s="199"/>
      <c r="SCD54" s="200"/>
      <c r="SCE54" s="201"/>
      <c r="SCF54" s="202"/>
      <c r="SCG54" s="203"/>
      <c r="SCH54" s="203"/>
      <c r="SCI54" s="204"/>
      <c r="SCJ54" s="207"/>
      <c r="SCK54" s="199"/>
      <c r="SCL54" s="200"/>
      <c r="SCM54" s="201"/>
      <c r="SCN54" s="202"/>
      <c r="SCO54" s="203"/>
      <c r="SCP54" s="203"/>
      <c r="SCQ54" s="204"/>
      <c r="SCR54" s="207"/>
      <c r="SCS54" s="199"/>
      <c r="SCT54" s="200"/>
      <c r="SCU54" s="201"/>
      <c r="SCV54" s="202"/>
      <c r="SCW54" s="203"/>
      <c r="SCX54" s="203"/>
      <c r="SCY54" s="204"/>
      <c r="SCZ54" s="207"/>
      <c r="SDA54" s="199"/>
      <c r="SDB54" s="200"/>
      <c r="SDC54" s="201"/>
      <c r="SDD54" s="202"/>
      <c r="SDE54" s="203"/>
      <c r="SDF54" s="203"/>
      <c r="SDG54" s="204"/>
      <c r="SDH54" s="207"/>
      <c r="SDI54" s="199"/>
      <c r="SDJ54" s="200"/>
      <c r="SDK54" s="201"/>
      <c r="SDL54" s="202"/>
      <c r="SDM54" s="203"/>
      <c r="SDN54" s="203"/>
      <c r="SDO54" s="204"/>
      <c r="SDP54" s="207"/>
      <c r="SDQ54" s="199"/>
      <c r="SDR54" s="200"/>
      <c r="SDS54" s="201"/>
      <c r="SDT54" s="202"/>
      <c r="SDU54" s="203"/>
      <c r="SDV54" s="203"/>
      <c r="SDW54" s="204"/>
      <c r="SDX54" s="207"/>
      <c r="SDY54" s="199"/>
      <c r="SDZ54" s="200"/>
      <c r="SEA54" s="201"/>
      <c r="SEB54" s="202"/>
      <c r="SEC54" s="203"/>
      <c r="SED54" s="203"/>
      <c r="SEE54" s="204"/>
      <c r="SEF54" s="207"/>
      <c r="SEG54" s="199"/>
      <c r="SEH54" s="200"/>
      <c r="SEI54" s="201"/>
      <c r="SEJ54" s="202"/>
      <c r="SEK54" s="203"/>
      <c r="SEL54" s="203"/>
      <c r="SEM54" s="204"/>
      <c r="SEN54" s="207"/>
      <c r="SEO54" s="199"/>
      <c r="SEP54" s="200"/>
      <c r="SEQ54" s="201"/>
      <c r="SER54" s="202"/>
      <c r="SES54" s="203"/>
      <c r="SET54" s="203"/>
      <c r="SEU54" s="204"/>
      <c r="SEV54" s="207"/>
      <c r="SEW54" s="199"/>
      <c r="SEX54" s="200"/>
      <c r="SEY54" s="201"/>
      <c r="SEZ54" s="202"/>
      <c r="SFA54" s="203"/>
      <c r="SFB54" s="203"/>
      <c r="SFC54" s="204"/>
      <c r="SFD54" s="207"/>
      <c r="SFE54" s="199"/>
      <c r="SFF54" s="200"/>
      <c r="SFG54" s="201"/>
      <c r="SFH54" s="202"/>
      <c r="SFI54" s="203"/>
      <c r="SFJ54" s="203"/>
      <c r="SFK54" s="204"/>
      <c r="SFL54" s="207"/>
      <c r="SFM54" s="199"/>
      <c r="SFN54" s="200"/>
      <c r="SFO54" s="201"/>
      <c r="SFP54" s="202"/>
      <c r="SFQ54" s="203"/>
      <c r="SFR54" s="203"/>
      <c r="SFS54" s="204"/>
      <c r="SFT54" s="207"/>
      <c r="SFU54" s="199"/>
      <c r="SFV54" s="200"/>
      <c r="SFW54" s="201"/>
      <c r="SFX54" s="202"/>
      <c r="SFY54" s="203"/>
      <c r="SFZ54" s="203"/>
      <c r="SGA54" s="204"/>
      <c r="SGB54" s="207"/>
      <c r="SGC54" s="199"/>
      <c r="SGD54" s="200"/>
      <c r="SGE54" s="201"/>
      <c r="SGF54" s="202"/>
      <c r="SGG54" s="203"/>
      <c r="SGH54" s="203"/>
      <c r="SGI54" s="204"/>
      <c r="SGJ54" s="207"/>
      <c r="SGK54" s="199"/>
      <c r="SGL54" s="200"/>
      <c r="SGM54" s="201"/>
      <c r="SGN54" s="202"/>
      <c r="SGO54" s="203"/>
      <c r="SGP54" s="203"/>
      <c r="SGQ54" s="204"/>
      <c r="SGR54" s="207"/>
      <c r="SGS54" s="199"/>
      <c r="SGT54" s="200"/>
      <c r="SGU54" s="201"/>
      <c r="SGV54" s="202"/>
      <c r="SGW54" s="203"/>
      <c r="SGX54" s="203"/>
      <c r="SGY54" s="204"/>
      <c r="SGZ54" s="207"/>
      <c r="SHA54" s="199"/>
      <c r="SHB54" s="200"/>
      <c r="SHC54" s="201"/>
      <c r="SHD54" s="202"/>
      <c r="SHE54" s="203"/>
      <c r="SHF54" s="203"/>
      <c r="SHG54" s="204"/>
      <c r="SHH54" s="207"/>
      <c r="SHI54" s="199"/>
      <c r="SHJ54" s="200"/>
      <c r="SHK54" s="201"/>
      <c r="SHL54" s="202"/>
      <c r="SHM54" s="203"/>
      <c r="SHN54" s="203"/>
      <c r="SHO54" s="204"/>
      <c r="SHP54" s="207"/>
      <c r="SHQ54" s="199"/>
      <c r="SHR54" s="200"/>
      <c r="SHS54" s="201"/>
      <c r="SHT54" s="202"/>
      <c r="SHU54" s="203"/>
      <c r="SHV54" s="203"/>
      <c r="SHW54" s="204"/>
      <c r="SHX54" s="207"/>
      <c r="SHY54" s="199"/>
      <c r="SHZ54" s="200"/>
      <c r="SIA54" s="201"/>
      <c r="SIB54" s="202"/>
      <c r="SIC54" s="203"/>
      <c r="SID54" s="203"/>
      <c r="SIE54" s="204"/>
      <c r="SIF54" s="207"/>
      <c r="SIG54" s="199"/>
      <c r="SIH54" s="200"/>
      <c r="SII54" s="201"/>
      <c r="SIJ54" s="202"/>
      <c r="SIK54" s="203"/>
      <c r="SIL54" s="203"/>
      <c r="SIM54" s="204"/>
      <c r="SIN54" s="207"/>
      <c r="SIO54" s="199"/>
      <c r="SIP54" s="200"/>
      <c r="SIQ54" s="201"/>
      <c r="SIR54" s="202"/>
      <c r="SIS54" s="203"/>
      <c r="SIT54" s="203"/>
      <c r="SIU54" s="204"/>
      <c r="SIV54" s="207"/>
      <c r="SIW54" s="199"/>
      <c r="SIX54" s="200"/>
      <c r="SIY54" s="201"/>
      <c r="SIZ54" s="202"/>
      <c r="SJA54" s="203"/>
      <c r="SJB54" s="203"/>
      <c r="SJC54" s="204"/>
      <c r="SJD54" s="207"/>
      <c r="SJE54" s="199"/>
      <c r="SJF54" s="200"/>
      <c r="SJG54" s="201"/>
      <c r="SJH54" s="202"/>
      <c r="SJI54" s="203"/>
      <c r="SJJ54" s="203"/>
      <c r="SJK54" s="204"/>
      <c r="SJL54" s="207"/>
      <c r="SJM54" s="199"/>
      <c r="SJN54" s="200"/>
      <c r="SJO54" s="201"/>
      <c r="SJP54" s="202"/>
      <c r="SJQ54" s="203"/>
      <c r="SJR54" s="203"/>
      <c r="SJS54" s="204"/>
      <c r="SJT54" s="207"/>
      <c r="SJU54" s="199"/>
      <c r="SJV54" s="200"/>
      <c r="SJW54" s="201"/>
      <c r="SJX54" s="202"/>
      <c r="SJY54" s="203"/>
      <c r="SJZ54" s="203"/>
      <c r="SKA54" s="204"/>
      <c r="SKB54" s="207"/>
      <c r="SKC54" s="199"/>
      <c r="SKD54" s="200"/>
      <c r="SKE54" s="201"/>
      <c r="SKF54" s="202"/>
      <c r="SKG54" s="203"/>
      <c r="SKH54" s="203"/>
      <c r="SKI54" s="204"/>
      <c r="SKJ54" s="207"/>
      <c r="SKK54" s="199"/>
      <c r="SKL54" s="200"/>
      <c r="SKM54" s="201"/>
      <c r="SKN54" s="202"/>
      <c r="SKO54" s="203"/>
      <c r="SKP54" s="203"/>
      <c r="SKQ54" s="204"/>
      <c r="SKR54" s="207"/>
      <c r="SKS54" s="199"/>
      <c r="SKT54" s="200"/>
      <c r="SKU54" s="201"/>
      <c r="SKV54" s="202"/>
      <c r="SKW54" s="203"/>
      <c r="SKX54" s="203"/>
      <c r="SKY54" s="204"/>
      <c r="SKZ54" s="207"/>
      <c r="SLA54" s="199"/>
      <c r="SLB54" s="200"/>
      <c r="SLC54" s="201"/>
      <c r="SLD54" s="202"/>
      <c r="SLE54" s="203"/>
      <c r="SLF54" s="203"/>
      <c r="SLG54" s="204"/>
      <c r="SLH54" s="207"/>
      <c r="SLI54" s="199"/>
      <c r="SLJ54" s="200"/>
      <c r="SLK54" s="201"/>
      <c r="SLL54" s="202"/>
      <c r="SLM54" s="203"/>
      <c r="SLN54" s="203"/>
      <c r="SLO54" s="204"/>
      <c r="SLP54" s="207"/>
      <c r="SLQ54" s="199"/>
      <c r="SLR54" s="200"/>
      <c r="SLS54" s="201"/>
      <c r="SLT54" s="202"/>
      <c r="SLU54" s="203"/>
      <c r="SLV54" s="203"/>
      <c r="SLW54" s="204"/>
      <c r="SLX54" s="207"/>
      <c r="SLY54" s="199"/>
      <c r="SLZ54" s="200"/>
      <c r="SMA54" s="201"/>
      <c r="SMB54" s="202"/>
      <c r="SMC54" s="203"/>
      <c r="SMD54" s="203"/>
      <c r="SME54" s="204"/>
      <c r="SMF54" s="207"/>
      <c r="SMG54" s="199"/>
      <c r="SMH54" s="200"/>
      <c r="SMI54" s="201"/>
      <c r="SMJ54" s="202"/>
      <c r="SMK54" s="203"/>
      <c r="SML54" s="203"/>
      <c r="SMM54" s="204"/>
      <c r="SMN54" s="207"/>
      <c r="SMO54" s="199"/>
      <c r="SMP54" s="200"/>
      <c r="SMQ54" s="201"/>
      <c r="SMR54" s="202"/>
      <c r="SMS54" s="203"/>
      <c r="SMT54" s="203"/>
      <c r="SMU54" s="204"/>
      <c r="SMV54" s="207"/>
      <c r="SMW54" s="199"/>
      <c r="SMX54" s="200"/>
      <c r="SMY54" s="201"/>
      <c r="SMZ54" s="202"/>
      <c r="SNA54" s="203"/>
      <c r="SNB54" s="203"/>
      <c r="SNC54" s="204"/>
      <c r="SND54" s="207"/>
      <c r="SNE54" s="199"/>
      <c r="SNF54" s="200"/>
      <c r="SNG54" s="201"/>
      <c r="SNH54" s="202"/>
      <c r="SNI54" s="203"/>
      <c r="SNJ54" s="203"/>
      <c r="SNK54" s="204"/>
      <c r="SNL54" s="207"/>
      <c r="SNM54" s="199"/>
      <c r="SNN54" s="200"/>
      <c r="SNO54" s="201"/>
      <c r="SNP54" s="202"/>
      <c r="SNQ54" s="203"/>
      <c r="SNR54" s="203"/>
      <c r="SNS54" s="204"/>
      <c r="SNT54" s="207"/>
      <c r="SNU54" s="199"/>
      <c r="SNV54" s="200"/>
      <c r="SNW54" s="201"/>
      <c r="SNX54" s="202"/>
      <c r="SNY54" s="203"/>
      <c r="SNZ54" s="203"/>
      <c r="SOA54" s="204"/>
      <c r="SOB54" s="207"/>
      <c r="SOC54" s="199"/>
      <c r="SOD54" s="200"/>
      <c r="SOE54" s="201"/>
      <c r="SOF54" s="202"/>
      <c r="SOG54" s="203"/>
      <c r="SOH54" s="203"/>
      <c r="SOI54" s="204"/>
      <c r="SOJ54" s="207"/>
      <c r="SOK54" s="199"/>
      <c r="SOL54" s="200"/>
      <c r="SOM54" s="201"/>
      <c r="SON54" s="202"/>
      <c r="SOO54" s="203"/>
      <c r="SOP54" s="203"/>
      <c r="SOQ54" s="204"/>
      <c r="SOR54" s="207"/>
      <c r="SOS54" s="199"/>
      <c r="SOT54" s="200"/>
      <c r="SOU54" s="201"/>
      <c r="SOV54" s="202"/>
      <c r="SOW54" s="203"/>
      <c r="SOX54" s="203"/>
      <c r="SOY54" s="204"/>
      <c r="SOZ54" s="207"/>
      <c r="SPA54" s="199"/>
      <c r="SPB54" s="200"/>
      <c r="SPC54" s="201"/>
      <c r="SPD54" s="202"/>
      <c r="SPE54" s="203"/>
      <c r="SPF54" s="203"/>
      <c r="SPG54" s="204"/>
      <c r="SPH54" s="207"/>
      <c r="SPI54" s="199"/>
      <c r="SPJ54" s="200"/>
      <c r="SPK54" s="201"/>
      <c r="SPL54" s="202"/>
      <c r="SPM54" s="203"/>
      <c r="SPN54" s="203"/>
      <c r="SPO54" s="204"/>
      <c r="SPP54" s="207"/>
      <c r="SPQ54" s="199"/>
      <c r="SPR54" s="200"/>
      <c r="SPS54" s="201"/>
      <c r="SPT54" s="202"/>
      <c r="SPU54" s="203"/>
      <c r="SPV54" s="203"/>
      <c r="SPW54" s="204"/>
      <c r="SPX54" s="207"/>
      <c r="SPY54" s="199"/>
      <c r="SPZ54" s="200"/>
      <c r="SQA54" s="201"/>
      <c r="SQB54" s="202"/>
      <c r="SQC54" s="203"/>
      <c r="SQD54" s="203"/>
      <c r="SQE54" s="204"/>
      <c r="SQF54" s="207"/>
      <c r="SQG54" s="199"/>
      <c r="SQH54" s="200"/>
      <c r="SQI54" s="201"/>
      <c r="SQJ54" s="202"/>
      <c r="SQK54" s="203"/>
      <c r="SQL54" s="203"/>
      <c r="SQM54" s="204"/>
      <c r="SQN54" s="207"/>
      <c r="SQO54" s="199"/>
      <c r="SQP54" s="200"/>
      <c r="SQQ54" s="201"/>
      <c r="SQR54" s="202"/>
      <c r="SQS54" s="203"/>
      <c r="SQT54" s="203"/>
      <c r="SQU54" s="204"/>
      <c r="SQV54" s="207"/>
      <c r="SQW54" s="199"/>
      <c r="SQX54" s="200"/>
      <c r="SQY54" s="201"/>
      <c r="SQZ54" s="202"/>
      <c r="SRA54" s="203"/>
      <c r="SRB54" s="203"/>
      <c r="SRC54" s="204"/>
      <c r="SRD54" s="207"/>
      <c r="SRE54" s="199"/>
      <c r="SRF54" s="200"/>
      <c r="SRG54" s="201"/>
      <c r="SRH54" s="202"/>
      <c r="SRI54" s="203"/>
      <c r="SRJ54" s="203"/>
      <c r="SRK54" s="204"/>
      <c r="SRL54" s="207"/>
      <c r="SRM54" s="199"/>
      <c r="SRN54" s="200"/>
      <c r="SRO54" s="201"/>
      <c r="SRP54" s="202"/>
      <c r="SRQ54" s="203"/>
      <c r="SRR54" s="203"/>
      <c r="SRS54" s="204"/>
      <c r="SRT54" s="207"/>
      <c r="SRU54" s="199"/>
      <c r="SRV54" s="200"/>
      <c r="SRW54" s="201"/>
      <c r="SRX54" s="202"/>
      <c r="SRY54" s="203"/>
      <c r="SRZ54" s="203"/>
      <c r="SSA54" s="204"/>
      <c r="SSB54" s="207"/>
      <c r="SSC54" s="199"/>
      <c r="SSD54" s="200"/>
      <c r="SSE54" s="201"/>
      <c r="SSF54" s="202"/>
      <c r="SSG54" s="203"/>
      <c r="SSH54" s="203"/>
      <c r="SSI54" s="204"/>
      <c r="SSJ54" s="207"/>
      <c r="SSK54" s="199"/>
      <c r="SSL54" s="200"/>
      <c r="SSM54" s="201"/>
      <c r="SSN54" s="202"/>
      <c r="SSO54" s="203"/>
      <c r="SSP54" s="203"/>
      <c r="SSQ54" s="204"/>
      <c r="SSR54" s="207"/>
      <c r="SSS54" s="199"/>
      <c r="SST54" s="200"/>
      <c r="SSU54" s="201"/>
      <c r="SSV54" s="202"/>
      <c r="SSW54" s="203"/>
      <c r="SSX54" s="203"/>
      <c r="SSY54" s="204"/>
      <c r="SSZ54" s="207"/>
      <c r="STA54" s="199"/>
      <c r="STB54" s="200"/>
      <c r="STC54" s="201"/>
      <c r="STD54" s="202"/>
      <c r="STE54" s="203"/>
      <c r="STF54" s="203"/>
      <c r="STG54" s="204"/>
      <c r="STH54" s="207"/>
      <c r="STI54" s="199"/>
      <c r="STJ54" s="200"/>
      <c r="STK54" s="201"/>
      <c r="STL54" s="202"/>
      <c r="STM54" s="203"/>
      <c r="STN54" s="203"/>
      <c r="STO54" s="204"/>
      <c r="STP54" s="207"/>
      <c r="STQ54" s="199"/>
      <c r="STR54" s="200"/>
      <c r="STS54" s="201"/>
      <c r="STT54" s="202"/>
      <c r="STU54" s="203"/>
      <c r="STV54" s="203"/>
      <c r="STW54" s="204"/>
      <c r="STX54" s="207"/>
      <c r="STY54" s="199"/>
      <c r="STZ54" s="200"/>
      <c r="SUA54" s="201"/>
      <c r="SUB54" s="202"/>
      <c r="SUC54" s="203"/>
      <c r="SUD54" s="203"/>
      <c r="SUE54" s="204"/>
      <c r="SUF54" s="207"/>
      <c r="SUG54" s="199"/>
      <c r="SUH54" s="200"/>
      <c r="SUI54" s="201"/>
      <c r="SUJ54" s="202"/>
      <c r="SUK54" s="203"/>
      <c r="SUL54" s="203"/>
      <c r="SUM54" s="204"/>
      <c r="SUN54" s="207"/>
      <c r="SUO54" s="199"/>
      <c r="SUP54" s="200"/>
      <c r="SUQ54" s="201"/>
      <c r="SUR54" s="202"/>
      <c r="SUS54" s="203"/>
      <c r="SUT54" s="203"/>
      <c r="SUU54" s="204"/>
      <c r="SUV54" s="207"/>
      <c r="SUW54" s="199"/>
      <c r="SUX54" s="200"/>
      <c r="SUY54" s="201"/>
      <c r="SUZ54" s="202"/>
      <c r="SVA54" s="203"/>
      <c r="SVB54" s="203"/>
      <c r="SVC54" s="204"/>
      <c r="SVD54" s="207"/>
      <c r="SVE54" s="199"/>
      <c r="SVF54" s="200"/>
      <c r="SVG54" s="201"/>
      <c r="SVH54" s="202"/>
      <c r="SVI54" s="203"/>
      <c r="SVJ54" s="203"/>
      <c r="SVK54" s="204"/>
      <c r="SVL54" s="207"/>
      <c r="SVM54" s="199"/>
      <c r="SVN54" s="200"/>
      <c r="SVO54" s="201"/>
      <c r="SVP54" s="202"/>
      <c r="SVQ54" s="203"/>
      <c r="SVR54" s="203"/>
      <c r="SVS54" s="204"/>
      <c r="SVT54" s="207"/>
      <c r="SVU54" s="199"/>
      <c r="SVV54" s="200"/>
      <c r="SVW54" s="201"/>
      <c r="SVX54" s="202"/>
      <c r="SVY54" s="203"/>
      <c r="SVZ54" s="203"/>
      <c r="SWA54" s="204"/>
      <c r="SWB54" s="207"/>
      <c r="SWC54" s="199"/>
      <c r="SWD54" s="200"/>
      <c r="SWE54" s="201"/>
      <c r="SWF54" s="202"/>
      <c r="SWG54" s="203"/>
      <c r="SWH54" s="203"/>
      <c r="SWI54" s="204"/>
      <c r="SWJ54" s="207"/>
      <c r="SWK54" s="199"/>
      <c r="SWL54" s="200"/>
      <c r="SWM54" s="201"/>
      <c r="SWN54" s="202"/>
      <c r="SWO54" s="203"/>
      <c r="SWP54" s="203"/>
      <c r="SWQ54" s="204"/>
      <c r="SWR54" s="207"/>
      <c r="SWS54" s="199"/>
      <c r="SWT54" s="200"/>
      <c r="SWU54" s="201"/>
      <c r="SWV54" s="202"/>
      <c r="SWW54" s="203"/>
      <c r="SWX54" s="203"/>
      <c r="SWY54" s="204"/>
      <c r="SWZ54" s="207"/>
      <c r="SXA54" s="199"/>
      <c r="SXB54" s="200"/>
      <c r="SXC54" s="201"/>
      <c r="SXD54" s="202"/>
      <c r="SXE54" s="203"/>
      <c r="SXF54" s="203"/>
      <c r="SXG54" s="204"/>
      <c r="SXH54" s="207"/>
      <c r="SXI54" s="199"/>
      <c r="SXJ54" s="200"/>
      <c r="SXK54" s="201"/>
      <c r="SXL54" s="202"/>
      <c r="SXM54" s="203"/>
      <c r="SXN54" s="203"/>
      <c r="SXO54" s="204"/>
      <c r="SXP54" s="207"/>
      <c r="SXQ54" s="199"/>
      <c r="SXR54" s="200"/>
      <c r="SXS54" s="201"/>
      <c r="SXT54" s="202"/>
      <c r="SXU54" s="203"/>
      <c r="SXV54" s="203"/>
      <c r="SXW54" s="204"/>
      <c r="SXX54" s="207"/>
      <c r="SXY54" s="199"/>
      <c r="SXZ54" s="200"/>
      <c r="SYA54" s="201"/>
      <c r="SYB54" s="202"/>
      <c r="SYC54" s="203"/>
      <c r="SYD54" s="203"/>
      <c r="SYE54" s="204"/>
      <c r="SYF54" s="207"/>
      <c r="SYG54" s="199"/>
      <c r="SYH54" s="200"/>
      <c r="SYI54" s="201"/>
      <c r="SYJ54" s="202"/>
      <c r="SYK54" s="203"/>
      <c r="SYL54" s="203"/>
      <c r="SYM54" s="204"/>
      <c r="SYN54" s="207"/>
      <c r="SYO54" s="199"/>
      <c r="SYP54" s="200"/>
      <c r="SYQ54" s="201"/>
      <c r="SYR54" s="202"/>
      <c r="SYS54" s="203"/>
      <c r="SYT54" s="203"/>
      <c r="SYU54" s="204"/>
      <c r="SYV54" s="207"/>
      <c r="SYW54" s="199"/>
      <c r="SYX54" s="200"/>
      <c r="SYY54" s="201"/>
      <c r="SYZ54" s="202"/>
      <c r="SZA54" s="203"/>
      <c r="SZB54" s="203"/>
      <c r="SZC54" s="204"/>
      <c r="SZD54" s="207"/>
      <c r="SZE54" s="199"/>
      <c r="SZF54" s="200"/>
      <c r="SZG54" s="201"/>
      <c r="SZH54" s="202"/>
      <c r="SZI54" s="203"/>
      <c r="SZJ54" s="203"/>
      <c r="SZK54" s="204"/>
      <c r="SZL54" s="207"/>
      <c r="SZM54" s="199"/>
      <c r="SZN54" s="200"/>
      <c r="SZO54" s="201"/>
      <c r="SZP54" s="202"/>
      <c r="SZQ54" s="203"/>
      <c r="SZR54" s="203"/>
      <c r="SZS54" s="204"/>
      <c r="SZT54" s="207"/>
      <c r="SZU54" s="199"/>
      <c r="SZV54" s="200"/>
      <c r="SZW54" s="201"/>
      <c r="SZX54" s="202"/>
      <c r="SZY54" s="203"/>
      <c r="SZZ54" s="203"/>
      <c r="TAA54" s="204"/>
      <c r="TAB54" s="207"/>
      <c r="TAC54" s="199"/>
      <c r="TAD54" s="200"/>
      <c r="TAE54" s="201"/>
      <c r="TAF54" s="202"/>
      <c r="TAG54" s="203"/>
      <c r="TAH54" s="203"/>
      <c r="TAI54" s="204"/>
      <c r="TAJ54" s="207"/>
      <c r="TAK54" s="199"/>
      <c r="TAL54" s="200"/>
      <c r="TAM54" s="201"/>
      <c r="TAN54" s="202"/>
      <c r="TAO54" s="203"/>
      <c r="TAP54" s="203"/>
      <c r="TAQ54" s="204"/>
      <c r="TAR54" s="207"/>
      <c r="TAS54" s="199"/>
      <c r="TAT54" s="200"/>
      <c r="TAU54" s="201"/>
      <c r="TAV54" s="202"/>
      <c r="TAW54" s="203"/>
      <c r="TAX54" s="203"/>
      <c r="TAY54" s="204"/>
      <c r="TAZ54" s="207"/>
      <c r="TBA54" s="199"/>
      <c r="TBB54" s="200"/>
      <c r="TBC54" s="201"/>
      <c r="TBD54" s="202"/>
      <c r="TBE54" s="203"/>
      <c r="TBF54" s="203"/>
      <c r="TBG54" s="204"/>
      <c r="TBH54" s="207"/>
      <c r="TBI54" s="199"/>
      <c r="TBJ54" s="200"/>
      <c r="TBK54" s="201"/>
      <c r="TBL54" s="202"/>
      <c r="TBM54" s="203"/>
      <c r="TBN54" s="203"/>
      <c r="TBO54" s="204"/>
      <c r="TBP54" s="207"/>
      <c r="TBQ54" s="199"/>
      <c r="TBR54" s="200"/>
      <c r="TBS54" s="201"/>
      <c r="TBT54" s="202"/>
      <c r="TBU54" s="203"/>
      <c r="TBV54" s="203"/>
      <c r="TBW54" s="204"/>
      <c r="TBX54" s="207"/>
      <c r="TBY54" s="199"/>
      <c r="TBZ54" s="200"/>
      <c r="TCA54" s="201"/>
      <c r="TCB54" s="202"/>
      <c r="TCC54" s="203"/>
      <c r="TCD54" s="203"/>
      <c r="TCE54" s="204"/>
      <c r="TCF54" s="207"/>
      <c r="TCG54" s="199"/>
      <c r="TCH54" s="200"/>
      <c r="TCI54" s="201"/>
      <c r="TCJ54" s="202"/>
      <c r="TCK54" s="203"/>
      <c r="TCL54" s="203"/>
      <c r="TCM54" s="204"/>
      <c r="TCN54" s="207"/>
      <c r="TCO54" s="199"/>
      <c r="TCP54" s="200"/>
      <c r="TCQ54" s="201"/>
      <c r="TCR54" s="202"/>
      <c r="TCS54" s="203"/>
      <c r="TCT54" s="203"/>
      <c r="TCU54" s="204"/>
      <c r="TCV54" s="207"/>
      <c r="TCW54" s="199"/>
      <c r="TCX54" s="200"/>
      <c r="TCY54" s="201"/>
      <c r="TCZ54" s="202"/>
      <c r="TDA54" s="203"/>
      <c r="TDB54" s="203"/>
      <c r="TDC54" s="204"/>
      <c r="TDD54" s="207"/>
      <c r="TDE54" s="199"/>
      <c r="TDF54" s="200"/>
      <c r="TDG54" s="201"/>
      <c r="TDH54" s="202"/>
      <c r="TDI54" s="203"/>
      <c r="TDJ54" s="203"/>
      <c r="TDK54" s="204"/>
      <c r="TDL54" s="207"/>
      <c r="TDM54" s="199"/>
      <c r="TDN54" s="200"/>
      <c r="TDO54" s="201"/>
      <c r="TDP54" s="202"/>
      <c r="TDQ54" s="203"/>
      <c r="TDR54" s="203"/>
      <c r="TDS54" s="204"/>
      <c r="TDT54" s="207"/>
      <c r="TDU54" s="199"/>
      <c r="TDV54" s="200"/>
      <c r="TDW54" s="201"/>
      <c r="TDX54" s="202"/>
      <c r="TDY54" s="203"/>
      <c r="TDZ54" s="203"/>
      <c r="TEA54" s="204"/>
      <c r="TEB54" s="207"/>
      <c r="TEC54" s="199"/>
      <c r="TED54" s="200"/>
      <c r="TEE54" s="201"/>
      <c r="TEF54" s="202"/>
      <c r="TEG54" s="203"/>
      <c r="TEH54" s="203"/>
      <c r="TEI54" s="204"/>
      <c r="TEJ54" s="207"/>
      <c r="TEK54" s="199"/>
      <c r="TEL54" s="200"/>
      <c r="TEM54" s="201"/>
      <c r="TEN54" s="202"/>
      <c r="TEO54" s="203"/>
      <c r="TEP54" s="203"/>
      <c r="TEQ54" s="204"/>
      <c r="TER54" s="207"/>
      <c r="TES54" s="199"/>
      <c r="TET54" s="200"/>
      <c r="TEU54" s="201"/>
      <c r="TEV54" s="202"/>
      <c r="TEW54" s="203"/>
      <c r="TEX54" s="203"/>
      <c r="TEY54" s="204"/>
      <c r="TEZ54" s="207"/>
      <c r="TFA54" s="199"/>
      <c r="TFB54" s="200"/>
      <c r="TFC54" s="201"/>
      <c r="TFD54" s="202"/>
      <c r="TFE54" s="203"/>
      <c r="TFF54" s="203"/>
      <c r="TFG54" s="204"/>
      <c r="TFH54" s="207"/>
      <c r="TFI54" s="199"/>
      <c r="TFJ54" s="200"/>
      <c r="TFK54" s="201"/>
      <c r="TFL54" s="202"/>
      <c r="TFM54" s="203"/>
      <c r="TFN54" s="203"/>
      <c r="TFO54" s="204"/>
      <c r="TFP54" s="207"/>
      <c r="TFQ54" s="199"/>
      <c r="TFR54" s="200"/>
      <c r="TFS54" s="201"/>
      <c r="TFT54" s="202"/>
      <c r="TFU54" s="203"/>
      <c r="TFV54" s="203"/>
      <c r="TFW54" s="204"/>
      <c r="TFX54" s="207"/>
      <c r="TFY54" s="199"/>
      <c r="TFZ54" s="200"/>
      <c r="TGA54" s="201"/>
      <c r="TGB54" s="202"/>
      <c r="TGC54" s="203"/>
      <c r="TGD54" s="203"/>
      <c r="TGE54" s="204"/>
      <c r="TGF54" s="207"/>
      <c r="TGG54" s="199"/>
      <c r="TGH54" s="200"/>
      <c r="TGI54" s="201"/>
      <c r="TGJ54" s="202"/>
      <c r="TGK54" s="203"/>
      <c r="TGL54" s="203"/>
      <c r="TGM54" s="204"/>
      <c r="TGN54" s="207"/>
      <c r="TGO54" s="199"/>
      <c r="TGP54" s="200"/>
      <c r="TGQ54" s="201"/>
      <c r="TGR54" s="202"/>
      <c r="TGS54" s="203"/>
      <c r="TGT54" s="203"/>
      <c r="TGU54" s="204"/>
      <c r="TGV54" s="207"/>
      <c r="TGW54" s="199"/>
      <c r="TGX54" s="200"/>
      <c r="TGY54" s="201"/>
      <c r="TGZ54" s="202"/>
      <c r="THA54" s="203"/>
      <c r="THB54" s="203"/>
      <c r="THC54" s="204"/>
      <c r="THD54" s="207"/>
      <c r="THE54" s="199"/>
      <c r="THF54" s="200"/>
      <c r="THG54" s="201"/>
      <c r="THH54" s="202"/>
      <c r="THI54" s="203"/>
      <c r="THJ54" s="203"/>
      <c r="THK54" s="204"/>
      <c r="THL54" s="207"/>
      <c r="THM54" s="199"/>
      <c r="THN54" s="200"/>
      <c r="THO54" s="201"/>
      <c r="THP54" s="202"/>
      <c r="THQ54" s="203"/>
      <c r="THR54" s="203"/>
      <c r="THS54" s="204"/>
      <c r="THT54" s="207"/>
      <c r="THU54" s="199"/>
      <c r="THV54" s="200"/>
      <c r="THW54" s="201"/>
      <c r="THX54" s="202"/>
      <c r="THY54" s="203"/>
      <c r="THZ54" s="203"/>
      <c r="TIA54" s="204"/>
      <c r="TIB54" s="207"/>
      <c r="TIC54" s="199"/>
      <c r="TID54" s="200"/>
      <c r="TIE54" s="201"/>
      <c r="TIF54" s="202"/>
      <c r="TIG54" s="203"/>
      <c r="TIH54" s="203"/>
      <c r="TII54" s="204"/>
      <c r="TIJ54" s="207"/>
      <c r="TIK54" s="199"/>
      <c r="TIL54" s="200"/>
      <c r="TIM54" s="201"/>
      <c r="TIN54" s="202"/>
      <c r="TIO54" s="203"/>
      <c r="TIP54" s="203"/>
      <c r="TIQ54" s="204"/>
      <c r="TIR54" s="207"/>
      <c r="TIS54" s="199"/>
      <c r="TIT54" s="200"/>
      <c r="TIU54" s="201"/>
      <c r="TIV54" s="202"/>
      <c r="TIW54" s="203"/>
      <c r="TIX54" s="203"/>
      <c r="TIY54" s="204"/>
      <c r="TIZ54" s="207"/>
      <c r="TJA54" s="199"/>
      <c r="TJB54" s="200"/>
      <c r="TJC54" s="201"/>
      <c r="TJD54" s="202"/>
      <c r="TJE54" s="203"/>
      <c r="TJF54" s="203"/>
      <c r="TJG54" s="204"/>
      <c r="TJH54" s="207"/>
      <c r="TJI54" s="199"/>
      <c r="TJJ54" s="200"/>
      <c r="TJK54" s="201"/>
      <c r="TJL54" s="202"/>
      <c r="TJM54" s="203"/>
      <c r="TJN54" s="203"/>
      <c r="TJO54" s="204"/>
      <c r="TJP54" s="207"/>
      <c r="TJQ54" s="199"/>
      <c r="TJR54" s="200"/>
      <c r="TJS54" s="201"/>
      <c r="TJT54" s="202"/>
      <c r="TJU54" s="203"/>
      <c r="TJV54" s="203"/>
      <c r="TJW54" s="204"/>
      <c r="TJX54" s="207"/>
      <c r="TJY54" s="199"/>
      <c r="TJZ54" s="200"/>
      <c r="TKA54" s="201"/>
      <c r="TKB54" s="202"/>
      <c r="TKC54" s="203"/>
      <c r="TKD54" s="203"/>
      <c r="TKE54" s="204"/>
      <c r="TKF54" s="207"/>
      <c r="TKG54" s="199"/>
      <c r="TKH54" s="200"/>
      <c r="TKI54" s="201"/>
      <c r="TKJ54" s="202"/>
      <c r="TKK54" s="203"/>
      <c r="TKL54" s="203"/>
      <c r="TKM54" s="204"/>
      <c r="TKN54" s="207"/>
      <c r="TKO54" s="199"/>
      <c r="TKP54" s="200"/>
      <c r="TKQ54" s="201"/>
      <c r="TKR54" s="202"/>
      <c r="TKS54" s="203"/>
      <c r="TKT54" s="203"/>
      <c r="TKU54" s="204"/>
      <c r="TKV54" s="207"/>
      <c r="TKW54" s="199"/>
      <c r="TKX54" s="200"/>
      <c r="TKY54" s="201"/>
      <c r="TKZ54" s="202"/>
      <c r="TLA54" s="203"/>
      <c r="TLB54" s="203"/>
      <c r="TLC54" s="204"/>
      <c r="TLD54" s="207"/>
      <c r="TLE54" s="199"/>
      <c r="TLF54" s="200"/>
      <c r="TLG54" s="201"/>
      <c r="TLH54" s="202"/>
      <c r="TLI54" s="203"/>
      <c r="TLJ54" s="203"/>
      <c r="TLK54" s="204"/>
      <c r="TLL54" s="207"/>
      <c r="TLM54" s="199"/>
      <c r="TLN54" s="200"/>
      <c r="TLO54" s="201"/>
      <c r="TLP54" s="202"/>
      <c r="TLQ54" s="203"/>
      <c r="TLR54" s="203"/>
      <c r="TLS54" s="204"/>
      <c r="TLT54" s="207"/>
      <c r="TLU54" s="199"/>
      <c r="TLV54" s="200"/>
      <c r="TLW54" s="201"/>
      <c r="TLX54" s="202"/>
      <c r="TLY54" s="203"/>
      <c r="TLZ54" s="203"/>
      <c r="TMA54" s="204"/>
      <c r="TMB54" s="207"/>
      <c r="TMC54" s="199"/>
      <c r="TMD54" s="200"/>
      <c r="TME54" s="201"/>
      <c r="TMF54" s="202"/>
      <c r="TMG54" s="203"/>
      <c r="TMH54" s="203"/>
      <c r="TMI54" s="204"/>
      <c r="TMJ54" s="207"/>
      <c r="TMK54" s="199"/>
      <c r="TML54" s="200"/>
      <c r="TMM54" s="201"/>
      <c r="TMN54" s="202"/>
      <c r="TMO54" s="203"/>
      <c r="TMP54" s="203"/>
      <c r="TMQ54" s="204"/>
      <c r="TMR54" s="207"/>
      <c r="TMS54" s="199"/>
      <c r="TMT54" s="200"/>
      <c r="TMU54" s="201"/>
      <c r="TMV54" s="202"/>
      <c r="TMW54" s="203"/>
      <c r="TMX54" s="203"/>
      <c r="TMY54" s="204"/>
      <c r="TMZ54" s="207"/>
      <c r="TNA54" s="199"/>
      <c r="TNB54" s="200"/>
      <c r="TNC54" s="201"/>
      <c r="TND54" s="202"/>
      <c r="TNE54" s="203"/>
      <c r="TNF54" s="203"/>
      <c r="TNG54" s="204"/>
      <c r="TNH54" s="207"/>
      <c r="TNI54" s="199"/>
      <c r="TNJ54" s="200"/>
      <c r="TNK54" s="201"/>
      <c r="TNL54" s="202"/>
      <c r="TNM54" s="203"/>
      <c r="TNN54" s="203"/>
      <c r="TNO54" s="204"/>
      <c r="TNP54" s="207"/>
      <c r="TNQ54" s="199"/>
      <c r="TNR54" s="200"/>
      <c r="TNS54" s="201"/>
      <c r="TNT54" s="202"/>
      <c r="TNU54" s="203"/>
      <c r="TNV54" s="203"/>
      <c r="TNW54" s="204"/>
      <c r="TNX54" s="207"/>
      <c r="TNY54" s="199"/>
      <c r="TNZ54" s="200"/>
      <c r="TOA54" s="201"/>
      <c r="TOB54" s="202"/>
      <c r="TOC54" s="203"/>
      <c r="TOD54" s="203"/>
      <c r="TOE54" s="204"/>
      <c r="TOF54" s="207"/>
      <c r="TOG54" s="199"/>
      <c r="TOH54" s="200"/>
      <c r="TOI54" s="201"/>
      <c r="TOJ54" s="202"/>
      <c r="TOK54" s="203"/>
      <c r="TOL54" s="203"/>
      <c r="TOM54" s="204"/>
      <c r="TON54" s="207"/>
      <c r="TOO54" s="199"/>
      <c r="TOP54" s="200"/>
      <c r="TOQ54" s="201"/>
      <c r="TOR54" s="202"/>
      <c r="TOS54" s="203"/>
      <c r="TOT54" s="203"/>
      <c r="TOU54" s="204"/>
      <c r="TOV54" s="207"/>
      <c r="TOW54" s="199"/>
      <c r="TOX54" s="200"/>
      <c r="TOY54" s="201"/>
      <c r="TOZ54" s="202"/>
      <c r="TPA54" s="203"/>
      <c r="TPB54" s="203"/>
      <c r="TPC54" s="204"/>
      <c r="TPD54" s="207"/>
      <c r="TPE54" s="199"/>
      <c r="TPF54" s="200"/>
      <c r="TPG54" s="201"/>
      <c r="TPH54" s="202"/>
      <c r="TPI54" s="203"/>
      <c r="TPJ54" s="203"/>
      <c r="TPK54" s="204"/>
      <c r="TPL54" s="207"/>
      <c r="TPM54" s="199"/>
      <c r="TPN54" s="200"/>
      <c r="TPO54" s="201"/>
      <c r="TPP54" s="202"/>
      <c r="TPQ54" s="203"/>
      <c r="TPR54" s="203"/>
      <c r="TPS54" s="204"/>
      <c r="TPT54" s="207"/>
      <c r="TPU54" s="199"/>
      <c r="TPV54" s="200"/>
      <c r="TPW54" s="201"/>
      <c r="TPX54" s="202"/>
      <c r="TPY54" s="203"/>
      <c r="TPZ54" s="203"/>
      <c r="TQA54" s="204"/>
      <c r="TQB54" s="207"/>
      <c r="TQC54" s="199"/>
      <c r="TQD54" s="200"/>
      <c r="TQE54" s="201"/>
      <c r="TQF54" s="202"/>
      <c r="TQG54" s="203"/>
      <c r="TQH54" s="203"/>
      <c r="TQI54" s="204"/>
      <c r="TQJ54" s="207"/>
      <c r="TQK54" s="199"/>
      <c r="TQL54" s="200"/>
      <c r="TQM54" s="201"/>
      <c r="TQN54" s="202"/>
      <c r="TQO54" s="203"/>
      <c r="TQP54" s="203"/>
      <c r="TQQ54" s="204"/>
      <c r="TQR54" s="207"/>
      <c r="TQS54" s="199"/>
      <c r="TQT54" s="200"/>
      <c r="TQU54" s="201"/>
      <c r="TQV54" s="202"/>
      <c r="TQW54" s="203"/>
      <c r="TQX54" s="203"/>
      <c r="TQY54" s="204"/>
      <c r="TQZ54" s="207"/>
      <c r="TRA54" s="199"/>
      <c r="TRB54" s="200"/>
      <c r="TRC54" s="201"/>
      <c r="TRD54" s="202"/>
      <c r="TRE54" s="203"/>
      <c r="TRF54" s="203"/>
      <c r="TRG54" s="204"/>
      <c r="TRH54" s="207"/>
      <c r="TRI54" s="199"/>
      <c r="TRJ54" s="200"/>
      <c r="TRK54" s="201"/>
      <c r="TRL54" s="202"/>
      <c r="TRM54" s="203"/>
      <c r="TRN54" s="203"/>
      <c r="TRO54" s="204"/>
      <c r="TRP54" s="207"/>
      <c r="TRQ54" s="199"/>
      <c r="TRR54" s="200"/>
      <c r="TRS54" s="201"/>
      <c r="TRT54" s="202"/>
      <c r="TRU54" s="203"/>
      <c r="TRV54" s="203"/>
      <c r="TRW54" s="204"/>
      <c r="TRX54" s="207"/>
      <c r="TRY54" s="199"/>
      <c r="TRZ54" s="200"/>
      <c r="TSA54" s="201"/>
      <c r="TSB54" s="202"/>
      <c r="TSC54" s="203"/>
      <c r="TSD54" s="203"/>
      <c r="TSE54" s="204"/>
      <c r="TSF54" s="207"/>
      <c r="TSG54" s="199"/>
      <c r="TSH54" s="200"/>
      <c r="TSI54" s="201"/>
      <c r="TSJ54" s="202"/>
      <c r="TSK54" s="203"/>
      <c r="TSL54" s="203"/>
      <c r="TSM54" s="204"/>
      <c r="TSN54" s="207"/>
      <c r="TSO54" s="199"/>
      <c r="TSP54" s="200"/>
      <c r="TSQ54" s="201"/>
      <c r="TSR54" s="202"/>
      <c r="TSS54" s="203"/>
      <c r="TST54" s="203"/>
      <c r="TSU54" s="204"/>
      <c r="TSV54" s="207"/>
      <c r="TSW54" s="199"/>
      <c r="TSX54" s="200"/>
      <c r="TSY54" s="201"/>
      <c r="TSZ54" s="202"/>
      <c r="TTA54" s="203"/>
      <c r="TTB54" s="203"/>
      <c r="TTC54" s="204"/>
      <c r="TTD54" s="207"/>
      <c r="TTE54" s="199"/>
      <c r="TTF54" s="200"/>
      <c r="TTG54" s="201"/>
      <c r="TTH54" s="202"/>
      <c r="TTI54" s="203"/>
      <c r="TTJ54" s="203"/>
      <c r="TTK54" s="204"/>
      <c r="TTL54" s="207"/>
      <c r="TTM54" s="199"/>
      <c r="TTN54" s="200"/>
      <c r="TTO54" s="201"/>
      <c r="TTP54" s="202"/>
      <c r="TTQ54" s="203"/>
      <c r="TTR54" s="203"/>
      <c r="TTS54" s="204"/>
      <c r="TTT54" s="207"/>
      <c r="TTU54" s="199"/>
      <c r="TTV54" s="200"/>
      <c r="TTW54" s="201"/>
      <c r="TTX54" s="202"/>
      <c r="TTY54" s="203"/>
      <c r="TTZ54" s="203"/>
      <c r="TUA54" s="204"/>
      <c r="TUB54" s="207"/>
      <c r="TUC54" s="199"/>
      <c r="TUD54" s="200"/>
      <c r="TUE54" s="201"/>
      <c r="TUF54" s="202"/>
      <c r="TUG54" s="203"/>
      <c r="TUH54" s="203"/>
      <c r="TUI54" s="204"/>
      <c r="TUJ54" s="207"/>
      <c r="TUK54" s="199"/>
      <c r="TUL54" s="200"/>
      <c r="TUM54" s="201"/>
      <c r="TUN54" s="202"/>
      <c r="TUO54" s="203"/>
      <c r="TUP54" s="203"/>
      <c r="TUQ54" s="204"/>
      <c r="TUR54" s="207"/>
      <c r="TUS54" s="199"/>
      <c r="TUT54" s="200"/>
      <c r="TUU54" s="201"/>
      <c r="TUV54" s="202"/>
      <c r="TUW54" s="203"/>
      <c r="TUX54" s="203"/>
      <c r="TUY54" s="204"/>
      <c r="TUZ54" s="207"/>
      <c r="TVA54" s="199"/>
      <c r="TVB54" s="200"/>
      <c r="TVC54" s="201"/>
      <c r="TVD54" s="202"/>
      <c r="TVE54" s="203"/>
      <c r="TVF54" s="203"/>
      <c r="TVG54" s="204"/>
      <c r="TVH54" s="207"/>
      <c r="TVI54" s="199"/>
      <c r="TVJ54" s="200"/>
      <c r="TVK54" s="201"/>
      <c r="TVL54" s="202"/>
      <c r="TVM54" s="203"/>
      <c r="TVN54" s="203"/>
      <c r="TVO54" s="204"/>
      <c r="TVP54" s="207"/>
      <c r="TVQ54" s="199"/>
      <c r="TVR54" s="200"/>
      <c r="TVS54" s="201"/>
      <c r="TVT54" s="202"/>
      <c r="TVU54" s="203"/>
      <c r="TVV54" s="203"/>
      <c r="TVW54" s="204"/>
      <c r="TVX54" s="207"/>
      <c r="TVY54" s="199"/>
      <c r="TVZ54" s="200"/>
      <c r="TWA54" s="201"/>
      <c r="TWB54" s="202"/>
      <c r="TWC54" s="203"/>
      <c r="TWD54" s="203"/>
      <c r="TWE54" s="204"/>
      <c r="TWF54" s="207"/>
      <c r="TWG54" s="199"/>
      <c r="TWH54" s="200"/>
      <c r="TWI54" s="201"/>
      <c r="TWJ54" s="202"/>
      <c r="TWK54" s="203"/>
      <c r="TWL54" s="203"/>
      <c r="TWM54" s="204"/>
      <c r="TWN54" s="207"/>
      <c r="TWO54" s="199"/>
      <c r="TWP54" s="200"/>
      <c r="TWQ54" s="201"/>
      <c r="TWR54" s="202"/>
      <c r="TWS54" s="203"/>
      <c r="TWT54" s="203"/>
      <c r="TWU54" s="204"/>
      <c r="TWV54" s="207"/>
      <c r="TWW54" s="199"/>
      <c r="TWX54" s="200"/>
      <c r="TWY54" s="201"/>
      <c r="TWZ54" s="202"/>
      <c r="TXA54" s="203"/>
      <c r="TXB54" s="203"/>
      <c r="TXC54" s="204"/>
      <c r="TXD54" s="207"/>
      <c r="TXE54" s="199"/>
      <c r="TXF54" s="200"/>
      <c r="TXG54" s="201"/>
      <c r="TXH54" s="202"/>
      <c r="TXI54" s="203"/>
      <c r="TXJ54" s="203"/>
      <c r="TXK54" s="204"/>
      <c r="TXL54" s="207"/>
      <c r="TXM54" s="199"/>
      <c r="TXN54" s="200"/>
      <c r="TXO54" s="201"/>
      <c r="TXP54" s="202"/>
      <c r="TXQ54" s="203"/>
      <c r="TXR54" s="203"/>
      <c r="TXS54" s="204"/>
      <c r="TXT54" s="207"/>
      <c r="TXU54" s="199"/>
      <c r="TXV54" s="200"/>
      <c r="TXW54" s="201"/>
      <c r="TXX54" s="202"/>
      <c r="TXY54" s="203"/>
      <c r="TXZ54" s="203"/>
      <c r="TYA54" s="204"/>
      <c r="TYB54" s="207"/>
      <c r="TYC54" s="199"/>
      <c r="TYD54" s="200"/>
      <c r="TYE54" s="201"/>
      <c r="TYF54" s="202"/>
      <c r="TYG54" s="203"/>
      <c r="TYH54" s="203"/>
      <c r="TYI54" s="204"/>
      <c r="TYJ54" s="207"/>
      <c r="TYK54" s="199"/>
      <c r="TYL54" s="200"/>
      <c r="TYM54" s="201"/>
      <c r="TYN54" s="202"/>
      <c r="TYO54" s="203"/>
      <c r="TYP54" s="203"/>
      <c r="TYQ54" s="204"/>
      <c r="TYR54" s="207"/>
      <c r="TYS54" s="199"/>
      <c r="TYT54" s="200"/>
      <c r="TYU54" s="201"/>
      <c r="TYV54" s="202"/>
      <c r="TYW54" s="203"/>
      <c r="TYX54" s="203"/>
      <c r="TYY54" s="204"/>
      <c r="TYZ54" s="207"/>
      <c r="TZA54" s="199"/>
      <c r="TZB54" s="200"/>
      <c r="TZC54" s="201"/>
      <c r="TZD54" s="202"/>
      <c r="TZE54" s="203"/>
      <c r="TZF54" s="203"/>
      <c r="TZG54" s="204"/>
      <c r="TZH54" s="207"/>
      <c r="TZI54" s="199"/>
      <c r="TZJ54" s="200"/>
      <c r="TZK54" s="201"/>
      <c r="TZL54" s="202"/>
      <c r="TZM54" s="203"/>
      <c r="TZN54" s="203"/>
      <c r="TZO54" s="204"/>
      <c r="TZP54" s="207"/>
      <c r="TZQ54" s="199"/>
      <c r="TZR54" s="200"/>
      <c r="TZS54" s="201"/>
      <c r="TZT54" s="202"/>
      <c r="TZU54" s="203"/>
      <c r="TZV54" s="203"/>
      <c r="TZW54" s="204"/>
      <c r="TZX54" s="207"/>
      <c r="TZY54" s="199"/>
      <c r="TZZ54" s="200"/>
      <c r="UAA54" s="201"/>
      <c r="UAB54" s="202"/>
      <c r="UAC54" s="203"/>
      <c r="UAD54" s="203"/>
      <c r="UAE54" s="204"/>
      <c r="UAF54" s="207"/>
      <c r="UAG54" s="199"/>
      <c r="UAH54" s="200"/>
      <c r="UAI54" s="201"/>
      <c r="UAJ54" s="202"/>
      <c r="UAK54" s="203"/>
      <c r="UAL54" s="203"/>
      <c r="UAM54" s="204"/>
      <c r="UAN54" s="207"/>
      <c r="UAO54" s="199"/>
      <c r="UAP54" s="200"/>
      <c r="UAQ54" s="201"/>
      <c r="UAR54" s="202"/>
      <c r="UAS54" s="203"/>
      <c r="UAT54" s="203"/>
      <c r="UAU54" s="204"/>
      <c r="UAV54" s="207"/>
      <c r="UAW54" s="199"/>
      <c r="UAX54" s="200"/>
      <c r="UAY54" s="201"/>
      <c r="UAZ54" s="202"/>
      <c r="UBA54" s="203"/>
      <c r="UBB54" s="203"/>
      <c r="UBC54" s="204"/>
      <c r="UBD54" s="207"/>
      <c r="UBE54" s="199"/>
      <c r="UBF54" s="200"/>
      <c r="UBG54" s="201"/>
      <c r="UBH54" s="202"/>
      <c r="UBI54" s="203"/>
      <c r="UBJ54" s="203"/>
      <c r="UBK54" s="204"/>
      <c r="UBL54" s="207"/>
      <c r="UBM54" s="199"/>
      <c r="UBN54" s="200"/>
      <c r="UBO54" s="201"/>
      <c r="UBP54" s="202"/>
      <c r="UBQ54" s="203"/>
      <c r="UBR54" s="203"/>
      <c r="UBS54" s="204"/>
      <c r="UBT54" s="207"/>
      <c r="UBU54" s="199"/>
      <c r="UBV54" s="200"/>
      <c r="UBW54" s="201"/>
      <c r="UBX54" s="202"/>
      <c r="UBY54" s="203"/>
      <c r="UBZ54" s="203"/>
      <c r="UCA54" s="204"/>
      <c r="UCB54" s="207"/>
      <c r="UCC54" s="199"/>
      <c r="UCD54" s="200"/>
      <c r="UCE54" s="201"/>
      <c r="UCF54" s="202"/>
      <c r="UCG54" s="203"/>
      <c r="UCH54" s="203"/>
      <c r="UCI54" s="204"/>
      <c r="UCJ54" s="207"/>
      <c r="UCK54" s="199"/>
      <c r="UCL54" s="200"/>
      <c r="UCM54" s="201"/>
      <c r="UCN54" s="202"/>
      <c r="UCO54" s="203"/>
      <c r="UCP54" s="203"/>
      <c r="UCQ54" s="204"/>
      <c r="UCR54" s="207"/>
      <c r="UCS54" s="199"/>
      <c r="UCT54" s="200"/>
      <c r="UCU54" s="201"/>
      <c r="UCV54" s="202"/>
      <c r="UCW54" s="203"/>
      <c r="UCX54" s="203"/>
      <c r="UCY54" s="204"/>
      <c r="UCZ54" s="207"/>
      <c r="UDA54" s="199"/>
      <c r="UDB54" s="200"/>
      <c r="UDC54" s="201"/>
      <c r="UDD54" s="202"/>
      <c r="UDE54" s="203"/>
      <c r="UDF54" s="203"/>
      <c r="UDG54" s="204"/>
      <c r="UDH54" s="207"/>
      <c r="UDI54" s="199"/>
      <c r="UDJ54" s="200"/>
      <c r="UDK54" s="201"/>
      <c r="UDL54" s="202"/>
      <c r="UDM54" s="203"/>
      <c r="UDN54" s="203"/>
      <c r="UDO54" s="204"/>
      <c r="UDP54" s="207"/>
      <c r="UDQ54" s="199"/>
      <c r="UDR54" s="200"/>
      <c r="UDS54" s="201"/>
      <c r="UDT54" s="202"/>
      <c r="UDU54" s="203"/>
      <c r="UDV54" s="203"/>
      <c r="UDW54" s="204"/>
      <c r="UDX54" s="207"/>
      <c r="UDY54" s="199"/>
      <c r="UDZ54" s="200"/>
      <c r="UEA54" s="201"/>
      <c r="UEB54" s="202"/>
      <c r="UEC54" s="203"/>
      <c r="UED54" s="203"/>
      <c r="UEE54" s="204"/>
      <c r="UEF54" s="207"/>
      <c r="UEG54" s="199"/>
      <c r="UEH54" s="200"/>
      <c r="UEI54" s="201"/>
      <c r="UEJ54" s="202"/>
      <c r="UEK54" s="203"/>
      <c r="UEL54" s="203"/>
      <c r="UEM54" s="204"/>
      <c r="UEN54" s="207"/>
      <c r="UEO54" s="199"/>
      <c r="UEP54" s="200"/>
      <c r="UEQ54" s="201"/>
      <c r="UER54" s="202"/>
      <c r="UES54" s="203"/>
      <c r="UET54" s="203"/>
      <c r="UEU54" s="204"/>
      <c r="UEV54" s="207"/>
      <c r="UEW54" s="199"/>
      <c r="UEX54" s="200"/>
      <c r="UEY54" s="201"/>
      <c r="UEZ54" s="202"/>
      <c r="UFA54" s="203"/>
      <c r="UFB54" s="203"/>
      <c r="UFC54" s="204"/>
      <c r="UFD54" s="207"/>
      <c r="UFE54" s="199"/>
      <c r="UFF54" s="200"/>
      <c r="UFG54" s="201"/>
      <c r="UFH54" s="202"/>
      <c r="UFI54" s="203"/>
      <c r="UFJ54" s="203"/>
      <c r="UFK54" s="204"/>
      <c r="UFL54" s="207"/>
      <c r="UFM54" s="199"/>
      <c r="UFN54" s="200"/>
      <c r="UFO54" s="201"/>
      <c r="UFP54" s="202"/>
      <c r="UFQ54" s="203"/>
      <c r="UFR54" s="203"/>
      <c r="UFS54" s="204"/>
      <c r="UFT54" s="207"/>
      <c r="UFU54" s="199"/>
      <c r="UFV54" s="200"/>
      <c r="UFW54" s="201"/>
      <c r="UFX54" s="202"/>
      <c r="UFY54" s="203"/>
      <c r="UFZ54" s="203"/>
      <c r="UGA54" s="204"/>
      <c r="UGB54" s="207"/>
      <c r="UGC54" s="199"/>
      <c r="UGD54" s="200"/>
      <c r="UGE54" s="201"/>
      <c r="UGF54" s="202"/>
      <c r="UGG54" s="203"/>
      <c r="UGH54" s="203"/>
      <c r="UGI54" s="204"/>
      <c r="UGJ54" s="207"/>
      <c r="UGK54" s="199"/>
      <c r="UGL54" s="200"/>
      <c r="UGM54" s="201"/>
      <c r="UGN54" s="202"/>
      <c r="UGO54" s="203"/>
      <c r="UGP54" s="203"/>
      <c r="UGQ54" s="204"/>
      <c r="UGR54" s="207"/>
      <c r="UGS54" s="199"/>
      <c r="UGT54" s="200"/>
      <c r="UGU54" s="201"/>
      <c r="UGV54" s="202"/>
      <c r="UGW54" s="203"/>
      <c r="UGX54" s="203"/>
      <c r="UGY54" s="204"/>
      <c r="UGZ54" s="207"/>
      <c r="UHA54" s="199"/>
      <c r="UHB54" s="200"/>
      <c r="UHC54" s="201"/>
      <c r="UHD54" s="202"/>
      <c r="UHE54" s="203"/>
      <c r="UHF54" s="203"/>
      <c r="UHG54" s="204"/>
      <c r="UHH54" s="207"/>
      <c r="UHI54" s="199"/>
      <c r="UHJ54" s="200"/>
      <c r="UHK54" s="201"/>
      <c r="UHL54" s="202"/>
      <c r="UHM54" s="203"/>
      <c r="UHN54" s="203"/>
      <c r="UHO54" s="204"/>
      <c r="UHP54" s="207"/>
      <c r="UHQ54" s="199"/>
      <c r="UHR54" s="200"/>
      <c r="UHS54" s="201"/>
      <c r="UHT54" s="202"/>
      <c r="UHU54" s="203"/>
      <c r="UHV54" s="203"/>
      <c r="UHW54" s="204"/>
      <c r="UHX54" s="207"/>
      <c r="UHY54" s="199"/>
      <c r="UHZ54" s="200"/>
      <c r="UIA54" s="201"/>
      <c r="UIB54" s="202"/>
      <c r="UIC54" s="203"/>
      <c r="UID54" s="203"/>
      <c r="UIE54" s="204"/>
      <c r="UIF54" s="207"/>
      <c r="UIG54" s="199"/>
      <c r="UIH54" s="200"/>
      <c r="UII54" s="201"/>
      <c r="UIJ54" s="202"/>
      <c r="UIK54" s="203"/>
      <c r="UIL54" s="203"/>
      <c r="UIM54" s="204"/>
      <c r="UIN54" s="207"/>
      <c r="UIO54" s="199"/>
      <c r="UIP54" s="200"/>
      <c r="UIQ54" s="201"/>
      <c r="UIR54" s="202"/>
      <c r="UIS54" s="203"/>
      <c r="UIT54" s="203"/>
      <c r="UIU54" s="204"/>
      <c r="UIV54" s="207"/>
      <c r="UIW54" s="199"/>
      <c r="UIX54" s="200"/>
      <c r="UIY54" s="201"/>
      <c r="UIZ54" s="202"/>
      <c r="UJA54" s="203"/>
      <c r="UJB54" s="203"/>
      <c r="UJC54" s="204"/>
      <c r="UJD54" s="207"/>
      <c r="UJE54" s="199"/>
      <c r="UJF54" s="200"/>
      <c r="UJG54" s="201"/>
      <c r="UJH54" s="202"/>
      <c r="UJI54" s="203"/>
      <c r="UJJ54" s="203"/>
      <c r="UJK54" s="204"/>
      <c r="UJL54" s="207"/>
      <c r="UJM54" s="199"/>
      <c r="UJN54" s="200"/>
      <c r="UJO54" s="201"/>
      <c r="UJP54" s="202"/>
      <c r="UJQ54" s="203"/>
      <c r="UJR54" s="203"/>
      <c r="UJS54" s="204"/>
      <c r="UJT54" s="207"/>
      <c r="UJU54" s="199"/>
      <c r="UJV54" s="200"/>
      <c r="UJW54" s="201"/>
      <c r="UJX54" s="202"/>
      <c r="UJY54" s="203"/>
      <c r="UJZ54" s="203"/>
      <c r="UKA54" s="204"/>
      <c r="UKB54" s="207"/>
      <c r="UKC54" s="199"/>
      <c r="UKD54" s="200"/>
      <c r="UKE54" s="201"/>
      <c r="UKF54" s="202"/>
      <c r="UKG54" s="203"/>
      <c r="UKH54" s="203"/>
      <c r="UKI54" s="204"/>
      <c r="UKJ54" s="207"/>
      <c r="UKK54" s="199"/>
      <c r="UKL54" s="200"/>
      <c r="UKM54" s="201"/>
      <c r="UKN54" s="202"/>
      <c r="UKO54" s="203"/>
      <c r="UKP54" s="203"/>
      <c r="UKQ54" s="204"/>
      <c r="UKR54" s="207"/>
      <c r="UKS54" s="199"/>
      <c r="UKT54" s="200"/>
      <c r="UKU54" s="201"/>
      <c r="UKV54" s="202"/>
      <c r="UKW54" s="203"/>
      <c r="UKX54" s="203"/>
      <c r="UKY54" s="204"/>
      <c r="UKZ54" s="207"/>
      <c r="ULA54" s="199"/>
      <c r="ULB54" s="200"/>
      <c r="ULC54" s="201"/>
      <c r="ULD54" s="202"/>
      <c r="ULE54" s="203"/>
      <c r="ULF54" s="203"/>
      <c r="ULG54" s="204"/>
      <c r="ULH54" s="207"/>
      <c r="ULI54" s="199"/>
      <c r="ULJ54" s="200"/>
      <c r="ULK54" s="201"/>
      <c r="ULL54" s="202"/>
      <c r="ULM54" s="203"/>
      <c r="ULN54" s="203"/>
      <c r="ULO54" s="204"/>
      <c r="ULP54" s="207"/>
      <c r="ULQ54" s="199"/>
      <c r="ULR54" s="200"/>
      <c r="ULS54" s="201"/>
      <c r="ULT54" s="202"/>
      <c r="ULU54" s="203"/>
      <c r="ULV54" s="203"/>
      <c r="ULW54" s="204"/>
      <c r="ULX54" s="207"/>
      <c r="ULY54" s="199"/>
      <c r="ULZ54" s="200"/>
      <c r="UMA54" s="201"/>
      <c r="UMB54" s="202"/>
      <c r="UMC54" s="203"/>
      <c r="UMD54" s="203"/>
      <c r="UME54" s="204"/>
      <c r="UMF54" s="207"/>
      <c r="UMG54" s="199"/>
      <c r="UMH54" s="200"/>
      <c r="UMI54" s="201"/>
      <c r="UMJ54" s="202"/>
      <c r="UMK54" s="203"/>
      <c r="UML54" s="203"/>
      <c r="UMM54" s="204"/>
      <c r="UMN54" s="207"/>
      <c r="UMO54" s="199"/>
      <c r="UMP54" s="200"/>
      <c r="UMQ54" s="201"/>
      <c r="UMR54" s="202"/>
      <c r="UMS54" s="203"/>
      <c r="UMT54" s="203"/>
      <c r="UMU54" s="204"/>
      <c r="UMV54" s="207"/>
      <c r="UMW54" s="199"/>
      <c r="UMX54" s="200"/>
      <c r="UMY54" s="201"/>
      <c r="UMZ54" s="202"/>
      <c r="UNA54" s="203"/>
      <c r="UNB54" s="203"/>
      <c r="UNC54" s="204"/>
      <c r="UND54" s="207"/>
      <c r="UNE54" s="199"/>
      <c r="UNF54" s="200"/>
      <c r="UNG54" s="201"/>
      <c r="UNH54" s="202"/>
      <c r="UNI54" s="203"/>
      <c r="UNJ54" s="203"/>
      <c r="UNK54" s="204"/>
      <c r="UNL54" s="207"/>
      <c r="UNM54" s="199"/>
      <c r="UNN54" s="200"/>
      <c r="UNO54" s="201"/>
      <c r="UNP54" s="202"/>
      <c r="UNQ54" s="203"/>
      <c r="UNR54" s="203"/>
      <c r="UNS54" s="204"/>
      <c r="UNT54" s="207"/>
      <c r="UNU54" s="199"/>
      <c r="UNV54" s="200"/>
      <c r="UNW54" s="201"/>
      <c r="UNX54" s="202"/>
      <c r="UNY54" s="203"/>
      <c r="UNZ54" s="203"/>
      <c r="UOA54" s="204"/>
      <c r="UOB54" s="207"/>
      <c r="UOC54" s="199"/>
      <c r="UOD54" s="200"/>
      <c r="UOE54" s="201"/>
      <c r="UOF54" s="202"/>
      <c r="UOG54" s="203"/>
      <c r="UOH54" s="203"/>
      <c r="UOI54" s="204"/>
      <c r="UOJ54" s="207"/>
      <c r="UOK54" s="199"/>
      <c r="UOL54" s="200"/>
      <c r="UOM54" s="201"/>
      <c r="UON54" s="202"/>
      <c r="UOO54" s="203"/>
      <c r="UOP54" s="203"/>
      <c r="UOQ54" s="204"/>
      <c r="UOR54" s="207"/>
      <c r="UOS54" s="199"/>
      <c r="UOT54" s="200"/>
      <c r="UOU54" s="201"/>
      <c r="UOV54" s="202"/>
      <c r="UOW54" s="203"/>
      <c r="UOX54" s="203"/>
      <c r="UOY54" s="204"/>
      <c r="UOZ54" s="207"/>
      <c r="UPA54" s="199"/>
      <c r="UPB54" s="200"/>
      <c r="UPC54" s="201"/>
      <c r="UPD54" s="202"/>
      <c r="UPE54" s="203"/>
      <c r="UPF54" s="203"/>
      <c r="UPG54" s="204"/>
      <c r="UPH54" s="207"/>
      <c r="UPI54" s="199"/>
      <c r="UPJ54" s="200"/>
      <c r="UPK54" s="201"/>
      <c r="UPL54" s="202"/>
      <c r="UPM54" s="203"/>
      <c r="UPN54" s="203"/>
      <c r="UPO54" s="204"/>
      <c r="UPP54" s="207"/>
      <c r="UPQ54" s="199"/>
      <c r="UPR54" s="200"/>
      <c r="UPS54" s="201"/>
      <c r="UPT54" s="202"/>
      <c r="UPU54" s="203"/>
      <c r="UPV54" s="203"/>
      <c r="UPW54" s="204"/>
      <c r="UPX54" s="207"/>
      <c r="UPY54" s="199"/>
      <c r="UPZ54" s="200"/>
      <c r="UQA54" s="201"/>
      <c r="UQB54" s="202"/>
      <c r="UQC54" s="203"/>
      <c r="UQD54" s="203"/>
      <c r="UQE54" s="204"/>
      <c r="UQF54" s="207"/>
      <c r="UQG54" s="199"/>
      <c r="UQH54" s="200"/>
      <c r="UQI54" s="201"/>
      <c r="UQJ54" s="202"/>
      <c r="UQK54" s="203"/>
      <c r="UQL54" s="203"/>
      <c r="UQM54" s="204"/>
      <c r="UQN54" s="207"/>
      <c r="UQO54" s="199"/>
      <c r="UQP54" s="200"/>
      <c r="UQQ54" s="201"/>
      <c r="UQR54" s="202"/>
      <c r="UQS54" s="203"/>
      <c r="UQT54" s="203"/>
      <c r="UQU54" s="204"/>
      <c r="UQV54" s="207"/>
      <c r="UQW54" s="199"/>
      <c r="UQX54" s="200"/>
      <c r="UQY54" s="201"/>
      <c r="UQZ54" s="202"/>
      <c r="URA54" s="203"/>
      <c r="URB54" s="203"/>
      <c r="URC54" s="204"/>
      <c r="URD54" s="207"/>
      <c r="URE54" s="199"/>
      <c r="URF54" s="200"/>
      <c r="URG54" s="201"/>
      <c r="URH54" s="202"/>
      <c r="URI54" s="203"/>
      <c r="URJ54" s="203"/>
      <c r="URK54" s="204"/>
      <c r="URL54" s="207"/>
      <c r="URM54" s="199"/>
      <c r="URN54" s="200"/>
      <c r="URO54" s="201"/>
      <c r="URP54" s="202"/>
      <c r="URQ54" s="203"/>
      <c r="URR54" s="203"/>
      <c r="URS54" s="204"/>
      <c r="URT54" s="207"/>
      <c r="URU54" s="199"/>
      <c r="URV54" s="200"/>
      <c r="URW54" s="201"/>
      <c r="URX54" s="202"/>
      <c r="URY54" s="203"/>
      <c r="URZ54" s="203"/>
      <c r="USA54" s="204"/>
      <c r="USB54" s="207"/>
      <c r="USC54" s="199"/>
      <c r="USD54" s="200"/>
      <c r="USE54" s="201"/>
      <c r="USF54" s="202"/>
      <c r="USG54" s="203"/>
      <c r="USH54" s="203"/>
      <c r="USI54" s="204"/>
      <c r="USJ54" s="207"/>
      <c r="USK54" s="199"/>
      <c r="USL54" s="200"/>
      <c r="USM54" s="201"/>
      <c r="USN54" s="202"/>
      <c r="USO54" s="203"/>
      <c r="USP54" s="203"/>
      <c r="USQ54" s="204"/>
      <c r="USR54" s="207"/>
      <c r="USS54" s="199"/>
      <c r="UST54" s="200"/>
      <c r="USU54" s="201"/>
      <c r="USV54" s="202"/>
      <c r="USW54" s="203"/>
      <c r="USX54" s="203"/>
      <c r="USY54" s="204"/>
      <c r="USZ54" s="207"/>
      <c r="UTA54" s="199"/>
      <c r="UTB54" s="200"/>
      <c r="UTC54" s="201"/>
      <c r="UTD54" s="202"/>
      <c r="UTE54" s="203"/>
      <c r="UTF54" s="203"/>
      <c r="UTG54" s="204"/>
      <c r="UTH54" s="207"/>
      <c r="UTI54" s="199"/>
      <c r="UTJ54" s="200"/>
      <c r="UTK54" s="201"/>
      <c r="UTL54" s="202"/>
      <c r="UTM54" s="203"/>
      <c r="UTN54" s="203"/>
      <c r="UTO54" s="204"/>
      <c r="UTP54" s="207"/>
      <c r="UTQ54" s="199"/>
      <c r="UTR54" s="200"/>
      <c r="UTS54" s="201"/>
      <c r="UTT54" s="202"/>
      <c r="UTU54" s="203"/>
      <c r="UTV54" s="203"/>
      <c r="UTW54" s="204"/>
      <c r="UTX54" s="207"/>
      <c r="UTY54" s="199"/>
      <c r="UTZ54" s="200"/>
      <c r="UUA54" s="201"/>
      <c r="UUB54" s="202"/>
      <c r="UUC54" s="203"/>
      <c r="UUD54" s="203"/>
      <c r="UUE54" s="204"/>
      <c r="UUF54" s="207"/>
      <c r="UUG54" s="199"/>
      <c r="UUH54" s="200"/>
      <c r="UUI54" s="201"/>
      <c r="UUJ54" s="202"/>
      <c r="UUK54" s="203"/>
      <c r="UUL54" s="203"/>
      <c r="UUM54" s="204"/>
      <c r="UUN54" s="207"/>
      <c r="UUO54" s="199"/>
      <c r="UUP54" s="200"/>
      <c r="UUQ54" s="201"/>
      <c r="UUR54" s="202"/>
      <c r="UUS54" s="203"/>
      <c r="UUT54" s="203"/>
      <c r="UUU54" s="204"/>
      <c r="UUV54" s="207"/>
      <c r="UUW54" s="199"/>
      <c r="UUX54" s="200"/>
      <c r="UUY54" s="201"/>
      <c r="UUZ54" s="202"/>
      <c r="UVA54" s="203"/>
      <c r="UVB54" s="203"/>
      <c r="UVC54" s="204"/>
      <c r="UVD54" s="207"/>
      <c r="UVE54" s="199"/>
      <c r="UVF54" s="200"/>
      <c r="UVG54" s="201"/>
      <c r="UVH54" s="202"/>
      <c r="UVI54" s="203"/>
      <c r="UVJ54" s="203"/>
      <c r="UVK54" s="204"/>
      <c r="UVL54" s="207"/>
      <c r="UVM54" s="199"/>
      <c r="UVN54" s="200"/>
      <c r="UVO54" s="201"/>
      <c r="UVP54" s="202"/>
      <c r="UVQ54" s="203"/>
      <c r="UVR54" s="203"/>
      <c r="UVS54" s="204"/>
      <c r="UVT54" s="207"/>
      <c r="UVU54" s="199"/>
      <c r="UVV54" s="200"/>
      <c r="UVW54" s="201"/>
      <c r="UVX54" s="202"/>
      <c r="UVY54" s="203"/>
      <c r="UVZ54" s="203"/>
      <c r="UWA54" s="204"/>
      <c r="UWB54" s="207"/>
      <c r="UWC54" s="199"/>
      <c r="UWD54" s="200"/>
      <c r="UWE54" s="201"/>
      <c r="UWF54" s="202"/>
      <c r="UWG54" s="203"/>
      <c r="UWH54" s="203"/>
      <c r="UWI54" s="204"/>
      <c r="UWJ54" s="207"/>
      <c r="UWK54" s="199"/>
      <c r="UWL54" s="200"/>
      <c r="UWM54" s="201"/>
      <c r="UWN54" s="202"/>
      <c r="UWO54" s="203"/>
      <c r="UWP54" s="203"/>
      <c r="UWQ54" s="204"/>
      <c r="UWR54" s="207"/>
      <c r="UWS54" s="199"/>
      <c r="UWT54" s="200"/>
      <c r="UWU54" s="201"/>
      <c r="UWV54" s="202"/>
      <c r="UWW54" s="203"/>
      <c r="UWX54" s="203"/>
      <c r="UWY54" s="204"/>
      <c r="UWZ54" s="207"/>
      <c r="UXA54" s="199"/>
      <c r="UXB54" s="200"/>
      <c r="UXC54" s="201"/>
      <c r="UXD54" s="202"/>
      <c r="UXE54" s="203"/>
      <c r="UXF54" s="203"/>
      <c r="UXG54" s="204"/>
      <c r="UXH54" s="207"/>
      <c r="UXI54" s="199"/>
      <c r="UXJ54" s="200"/>
      <c r="UXK54" s="201"/>
      <c r="UXL54" s="202"/>
      <c r="UXM54" s="203"/>
      <c r="UXN54" s="203"/>
      <c r="UXO54" s="204"/>
      <c r="UXP54" s="207"/>
      <c r="UXQ54" s="199"/>
      <c r="UXR54" s="200"/>
      <c r="UXS54" s="201"/>
      <c r="UXT54" s="202"/>
      <c r="UXU54" s="203"/>
      <c r="UXV54" s="203"/>
      <c r="UXW54" s="204"/>
      <c r="UXX54" s="207"/>
      <c r="UXY54" s="199"/>
      <c r="UXZ54" s="200"/>
      <c r="UYA54" s="201"/>
      <c r="UYB54" s="202"/>
      <c r="UYC54" s="203"/>
      <c r="UYD54" s="203"/>
      <c r="UYE54" s="204"/>
      <c r="UYF54" s="207"/>
      <c r="UYG54" s="199"/>
      <c r="UYH54" s="200"/>
      <c r="UYI54" s="201"/>
      <c r="UYJ54" s="202"/>
      <c r="UYK54" s="203"/>
      <c r="UYL54" s="203"/>
      <c r="UYM54" s="204"/>
      <c r="UYN54" s="207"/>
      <c r="UYO54" s="199"/>
      <c r="UYP54" s="200"/>
      <c r="UYQ54" s="201"/>
      <c r="UYR54" s="202"/>
      <c r="UYS54" s="203"/>
      <c r="UYT54" s="203"/>
      <c r="UYU54" s="204"/>
      <c r="UYV54" s="207"/>
      <c r="UYW54" s="199"/>
      <c r="UYX54" s="200"/>
      <c r="UYY54" s="201"/>
      <c r="UYZ54" s="202"/>
      <c r="UZA54" s="203"/>
      <c r="UZB54" s="203"/>
      <c r="UZC54" s="204"/>
      <c r="UZD54" s="207"/>
      <c r="UZE54" s="199"/>
      <c r="UZF54" s="200"/>
      <c r="UZG54" s="201"/>
      <c r="UZH54" s="202"/>
      <c r="UZI54" s="203"/>
      <c r="UZJ54" s="203"/>
      <c r="UZK54" s="204"/>
      <c r="UZL54" s="207"/>
      <c r="UZM54" s="199"/>
      <c r="UZN54" s="200"/>
      <c r="UZO54" s="201"/>
      <c r="UZP54" s="202"/>
      <c r="UZQ54" s="203"/>
      <c r="UZR54" s="203"/>
      <c r="UZS54" s="204"/>
      <c r="UZT54" s="207"/>
      <c r="UZU54" s="199"/>
      <c r="UZV54" s="200"/>
      <c r="UZW54" s="201"/>
      <c r="UZX54" s="202"/>
      <c r="UZY54" s="203"/>
      <c r="UZZ54" s="203"/>
      <c r="VAA54" s="204"/>
      <c r="VAB54" s="207"/>
      <c r="VAC54" s="199"/>
      <c r="VAD54" s="200"/>
      <c r="VAE54" s="201"/>
      <c r="VAF54" s="202"/>
      <c r="VAG54" s="203"/>
      <c r="VAH54" s="203"/>
      <c r="VAI54" s="204"/>
      <c r="VAJ54" s="207"/>
      <c r="VAK54" s="199"/>
      <c r="VAL54" s="200"/>
      <c r="VAM54" s="201"/>
      <c r="VAN54" s="202"/>
      <c r="VAO54" s="203"/>
      <c r="VAP54" s="203"/>
      <c r="VAQ54" s="204"/>
      <c r="VAR54" s="207"/>
      <c r="VAS54" s="199"/>
      <c r="VAT54" s="200"/>
      <c r="VAU54" s="201"/>
      <c r="VAV54" s="202"/>
      <c r="VAW54" s="203"/>
      <c r="VAX54" s="203"/>
      <c r="VAY54" s="204"/>
      <c r="VAZ54" s="207"/>
      <c r="VBA54" s="199"/>
      <c r="VBB54" s="200"/>
      <c r="VBC54" s="201"/>
      <c r="VBD54" s="202"/>
      <c r="VBE54" s="203"/>
      <c r="VBF54" s="203"/>
      <c r="VBG54" s="204"/>
      <c r="VBH54" s="207"/>
      <c r="VBI54" s="199"/>
      <c r="VBJ54" s="200"/>
      <c r="VBK54" s="201"/>
      <c r="VBL54" s="202"/>
      <c r="VBM54" s="203"/>
      <c r="VBN54" s="203"/>
      <c r="VBO54" s="204"/>
      <c r="VBP54" s="207"/>
      <c r="VBQ54" s="199"/>
      <c r="VBR54" s="200"/>
      <c r="VBS54" s="201"/>
      <c r="VBT54" s="202"/>
      <c r="VBU54" s="203"/>
      <c r="VBV54" s="203"/>
      <c r="VBW54" s="204"/>
      <c r="VBX54" s="207"/>
      <c r="VBY54" s="199"/>
      <c r="VBZ54" s="200"/>
      <c r="VCA54" s="201"/>
      <c r="VCB54" s="202"/>
      <c r="VCC54" s="203"/>
      <c r="VCD54" s="203"/>
      <c r="VCE54" s="204"/>
      <c r="VCF54" s="207"/>
      <c r="VCG54" s="199"/>
      <c r="VCH54" s="200"/>
      <c r="VCI54" s="201"/>
      <c r="VCJ54" s="202"/>
      <c r="VCK54" s="203"/>
      <c r="VCL54" s="203"/>
      <c r="VCM54" s="204"/>
      <c r="VCN54" s="207"/>
      <c r="VCO54" s="199"/>
      <c r="VCP54" s="200"/>
      <c r="VCQ54" s="201"/>
      <c r="VCR54" s="202"/>
      <c r="VCS54" s="203"/>
      <c r="VCT54" s="203"/>
      <c r="VCU54" s="204"/>
      <c r="VCV54" s="207"/>
      <c r="VCW54" s="199"/>
      <c r="VCX54" s="200"/>
      <c r="VCY54" s="201"/>
      <c r="VCZ54" s="202"/>
      <c r="VDA54" s="203"/>
      <c r="VDB54" s="203"/>
      <c r="VDC54" s="204"/>
      <c r="VDD54" s="207"/>
      <c r="VDE54" s="199"/>
      <c r="VDF54" s="200"/>
      <c r="VDG54" s="201"/>
      <c r="VDH54" s="202"/>
      <c r="VDI54" s="203"/>
      <c r="VDJ54" s="203"/>
      <c r="VDK54" s="204"/>
      <c r="VDL54" s="207"/>
      <c r="VDM54" s="199"/>
      <c r="VDN54" s="200"/>
      <c r="VDO54" s="201"/>
      <c r="VDP54" s="202"/>
      <c r="VDQ54" s="203"/>
      <c r="VDR54" s="203"/>
      <c r="VDS54" s="204"/>
      <c r="VDT54" s="207"/>
      <c r="VDU54" s="199"/>
      <c r="VDV54" s="200"/>
      <c r="VDW54" s="201"/>
      <c r="VDX54" s="202"/>
      <c r="VDY54" s="203"/>
      <c r="VDZ54" s="203"/>
      <c r="VEA54" s="204"/>
      <c r="VEB54" s="207"/>
      <c r="VEC54" s="199"/>
      <c r="VED54" s="200"/>
      <c r="VEE54" s="201"/>
      <c r="VEF54" s="202"/>
      <c r="VEG54" s="203"/>
      <c r="VEH54" s="203"/>
      <c r="VEI54" s="204"/>
      <c r="VEJ54" s="207"/>
      <c r="VEK54" s="199"/>
      <c r="VEL54" s="200"/>
      <c r="VEM54" s="201"/>
      <c r="VEN54" s="202"/>
      <c r="VEO54" s="203"/>
      <c r="VEP54" s="203"/>
      <c r="VEQ54" s="204"/>
      <c r="VER54" s="207"/>
      <c r="VES54" s="199"/>
      <c r="VET54" s="200"/>
      <c r="VEU54" s="201"/>
      <c r="VEV54" s="202"/>
      <c r="VEW54" s="203"/>
      <c r="VEX54" s="203"/>
      <c r="VEY54" s="204"/>
      <c r="VEZ54" s="207"/>
      <c r="VFA54" s="199"/>
      <c r="VFB54" s="200"/>
      <c r="VFC54" s="201"/>
      <c r="VFD54" s="202"/>
      <c r="VFE54" s="203"/>
      <c r="VFF54" s="203"/>
      <c r="VFG54" s="204"/>
      <c r="VFH54" s="207"/>
      <c r="VFI54" s="199"/>
      <c r="VFJ54" s="200"/>
      <c r="VFK54" s="201"/>
      <c r="VFL54" s="202"/>
      <c r="VFM54" s="203"/>
      <c r="VFN54" s="203"/>
      <c r="VFO54" s="204"/>
      <c r="VFP54" s="207"/>
      <c r="VFQ54" s="199"/>
      <c r="VFR54" s="200"/>
      <c r="VFS54" s="201"/>
      <c r="VFT54" s="202"/>
      <c r="VFU54" s="203"/>
      <c r="VFV54" s="203"/>
      <c r="VFW54" s="204"/>
      <c r="VFX54" s="207"/>
      <c r="VFY54" s="199"/>
      <c r="VFZ54" s="200"/>
      <c r="VGA54" s="201"/>
      <c r="VGB54" s="202"/>
      <c r="VGC54" s="203"/>
      <c r="VGD54" s="203"/>
      <c r="VGE54" s="204"/>
      <c r="VGF54" s="207"/>
      <c r="VGG54" s="199"/>
      <c r="VGH54" s="200"/>
      <c r="VGI54" s="201"/>
      <c r="VGJ54" s="202"/>
      <c r="VGK54" s="203"/>
      <c r="VGL54" s="203"/>
      <c r="VGM54" s="204"/>
      <c r="VGN54" s="207"/>
      <c r="VGO54" s="199"/>
      <c r="VGP54" s="200"/>
      <c r="VGQ54" s="201"/>
      <c r="VGR54" s="202"/>
      <c r="VGS54" s="203"/>
      <c r="VGT54" s="203"/>
      <c r="VGU54" s="204"/>
      <c r="VGV54" s="207"/>
      <c r="VGW54" s="199"/>
      <c r="VGX54" s="200"/>
      <c r="VGY54" s="201"/>
      <c r="VGZ54" s="202"/>
      <c r="VHA54" s="203"/>
      <c r="VHB54" s="203"/>
      <c r="VHC54" s="204"/>
      <c r="VHD54" s="207"/>
      <c r="VHE54" s="199"/>
      <c r="VHF54" s="200"/>
      <c r="VHG54" s="201"/>
      <c r="VHH54" s="202"/>
      <c r="VHI54" s="203"/>
      <c r="VHJ54" s="203"/>
      <c r="VHK54" s="204"/>
      <c r="VHL54" s="207"/>
      <c r="VHM54" s="199"/>
      <c r="VHN54" s="200"/>
      <c r="VHO54" s="201"/>
      <c r="VHP54" s="202"/>
      <c r="VHQ54" s="203"/>
      <c r="VHR54" s="203"/>
      <c r="VHS54" s="204"/>
      <c r="VHT54" s="207"/>
      <c r="VHU54" s="199"/>
      <c r="VHV54" s="200"/>
      <c r="VHW54" s="201"/>
      <c r="VHX54" s="202"/>
      <c r="VHY54" s="203"/>
      <c r="VHZ54" s="203"/>
      <c r="VIA54" s="204"/>
      <c r="VIB54" s="207"/>
      <c r="VIC54" s="199"/>
      <c r="VID54" s="200"/>
      <c r="VIE54" s="201"/>
      <c r="VIF54" s="202"/>
      <c r="VIG54" s="203"/>
      <c r="VIH54" s="203"/>
      <c r="VII54" s="204"/>
      <c r="VIJ54" s="207"/>
      <c r="VIK54" s="199"/>
      <c r="VIL54" s="200"/>
      <c r="VIM54" s="201"/>
      <c r="VIN54" s="202"/>
      <c r="VIO54" s="203"/>
      <c r="VIP54" s="203"/>
      <c r="VIQ54" s="204"/>
      <c r="VIR54" s="207"/>
      <c r="VIS54" s="199"/>
      <c r="VIT54" s="200"/>
      <c r="VIU54" s="201"/>
      <c r="VIV54" s="202"/>
      <c r="VIW54" s="203"/>
      <c r="VIX54" s="203"/>
      <c r="VIY54" s="204"/>
      <c r="VIZ54" s="207"/>
      <c r="VJA54" s="199"/>
      <c r="VJB54" s="200"/>
      <c r="VJC54" s="201"/>
      <c r="VJD54" s="202"/>
      <c r="VJE54" s="203"/>
      <c r="VJF54" s="203"/>
      <c r="VJG54" s="204"/>
      <c r="VJH54" s="207"/>
      <c r="VJI54" s="199"/>
      <c r="VJJ54" s="200"/>
      <c r="VJK54" s="201"/>
      <c r="VJL54" s="202"/>
      <c r="VJM54" s="203"/>
      <c r="VJN54" s="203"/>
      <c r="VJO54" s="204"/>
      <c r="VJP54" s="207"/>
      <c r="VJQ54" s="199"/>
      <c r="VJR54" s="200"/>
      <c r="VJS54" s="201"/>
      <c r="VJT54" s="202"/>
      <c r="VJU54" s="203"/>
      <c r="VJV54" s="203"/>
      <c r="VJW54" s="204"/>
      <c r="VJX54" s="207"/>
      <c r="VJY54" s="199"/>
      <c r="VJZ54" s="200"/>
      <c r="VKA54" s="201"/>
      <c r="VKB54" s="202"/>
      <c r="VKC54" s="203"/>
      <c r="VKD54" s="203"/>
      <c r="VKE54" s="204"/>
      <c r="VKF54" s="207"/>
      <c r="VKG54" s="199"/>
      <c r="VKH54" s="200"/>
      <c r="VKI54" s="201"/>
      <c r="VKJ54" s="202"/>
      <c r="VKK54" s="203"/>
      <c r="VKL54" s="203"/>
      <c r="VKM54" s="204"/>
      <c r="VKN54" s="207"/>
      <c r="VKO54" s="199"/>
      <c r="VKP54" s="200"/>
      <c r="VKQ54" s="201"/>
      <c r="VKR54" s="202"/>
      <c r="VKS54" s="203"/>
      <c r="VKT54" s="203"/>
      <c r="VKU54" s="204"/>
      <c r="VKV54" s="207"/>
      <c r="VKW54" s="199"/>
      <c r="VKX54" s="200"/>
      <c r="VKY54" s="201"/>
      <c r="VKZ54" s="202"/>
      <c r="VLA54" s="203"/>
      <c r="VLB54" s="203"/>
      <c r="VLC54" s="204"/>
      <c r="VLD54" s="207"/>
      <c r="VLE54" s="199"/>
      <c r="VLF54" s="200"/>
      <c r="VLG54" s="201"/>
      <c r="VLH54" s="202"/>
      <c r="VLI54" s="203"/>
      <c r="VLJ54" s="203"/>
      <c r="VLK54" s="204"/>
      <c r="VLL54" s="207"/>
      <c r="VLM54" s="199"/>
      <c r="VLN54" s="200"/>
      <c r="VLO54" s="201"/>
      <c r="VLP54" s="202"/>
      <c r="VLQ54" s="203"/>
      <c r="VLR54" s="203"/>
      <c r="VLS54" s="204"/>
      <c r="VLT54" s="207"/>
      <c r="VLU54" s="199"/>
      <c r="VLV54" s="200"/>
      <c r="VLW54" s="201"/>
      <c r="VLX54" s="202"/>
      <c r="VLY54" s="203"/>
      <c r="VLZ54" s="203"/>
      <c r="VMA54" s="204"/>
      <c r="VMB54" s="207"/>
      <c r="VMC54" s="199"/>
      <c r="VMD54" s="200"/>
      <c r="VME54" s="201"/>
      <c r="VMF54" s="202"/>
      <c r="VMG54" s="203"/>
      <c r="VMH54" s="203"/>
      <c r="VMI54" s="204"/>
      <c r="VMJ54" s="207"/>
      <c r="VMK54" s="199"/>
      <c r="VML54" s="200"/>
      <c r="VMM54" s="201"/>
      <c r="VMN54" s="202"/>
      <c r="VMO54" s="203"/>
      <c r="VMP54" s="203"/>
      <c r="VMQ54" s="204"/>
      <c r="VMR54" s="207"/>
      <c r="VMS54" s="199"/>
      <c r="VMT54" s="200"/>
      <c r="VMU54" s="201"/>
      <c r="VMV54" s="202"/>
      <c r="VMW54" s="203"/>
      <c r="VMX54" s="203"/>
      <c r="VMY54" s="204"/>
      <c r="VMZ54" s="207"/>
      <c r="VNA54" s="199"/>
      <c r="VNB54" s="200"/>
      <c r="VNC54" s="201"/>
      <c r="VND54" s="202"/>
      <c r="VNE54" s="203"/>
      <c r="VNF54" s="203"/>
      <c r="VNG54" s="204"/>
      <c r="VNH54" s="207"/>
      <c r="VNI54" s="199"/>
      <c r="VNJ54" s="200"/>
      <c r="VNK54" s="201"/>
      <c r="VNL54" s="202"/>
      <c r="VNM54" s="203"/>
      <c r="VNN54" s="203"/>
      <c r="VNO54" s="204"/>
      <c r="VNP54" s="207"/>
      <c r="VNQ54" s="199"/>
      <c r="VNR54" s="200"/>
      <c r="VNS54" s="201"/>
      <c r="VNT54" s="202"/>
      <c r="VNU54" s="203"/>
      <c r="VNV54" s="203"/>
      <c r="VNW54" s="204"/>
      <c r="VNX54" s="207"/>
      <c r="VNY54" s="199"/>
      <c r="VNZ54" s="200"/>
      <c r="VOA54" s="201"/>
      <c r="VOB54" s="202"/>
      <c r="VOC54" s="203"/>
      <c r="VOD54" s="203"/>
      <c r="VOE54" s="204"/>
      <c r="VOF54" s="207"/>
      <c r="VOG54" s="199"/>
      <c r="VOH54" s="200"/>
      <c r="VOI54" s="201"/>
      <c r="VOJ54" s="202"/>
      <c r="VOK54" s="203"/>
      <c r="VOL54" s="203"/>
      <c r="VOM54" s="204"/>
      <c r="VON54" s="207"/>
      <c r="VOO54" s="199"/>
      <c r="VOP54" s="200"/>
      <c r="VOQ54" s="201"/>
      <c r="VOR54" s="202"/>
      <c r="VOS54" s="203"/>
      <c r="VOT54" s="203"/>
      <c r="VOU54" s="204"/>
      <c r="VOV54" s="207"/>
      <c r="VOW54" s="199"/>
      <c r="VOX54" s="200"/>
      <c r="VOY54" s="201"/>
      <c r="VOZ54" s="202"/>
      <c r="VPA54" s="203"/>
      <c r="VPB54" s="203"/>
      <c r="VPC54" s="204"/>
      <c r="VPD54" s="207"/>
      <c r="VPE54" s="199"/>
      <c r="VPF54" s="200"/>
      <c r="VPG54" s="201"/>
      <c r="VPH54" s="202"/>
      <c r="VPI54" s="203"/>
      <c r="VPJ54" s="203"/>
      <c r="VPK54" s="204"/>
      <c r="VPL54" s="207"/>
      <c r="VPM54" s="199"/>
      <c r="VPN54" s="200"/>
      <c r="VPO54" s="201"/>
      <c r="VPP54" s="202"/>
      <c r="VPQ54" s="203"/>
      <c r="VPR54" s="203"/>
      <c r="VPS54" s="204"/>
      <c r="VPT54" s="207"/>
      <c r="VPU54" s="199"/>
      <c r="VPV54" s="200"/>
      <c r="VPW54" s="201"/>
      <c r="VPX54" s="202"/>
      <c r="VPY54" s="203"/>
      <c r="VPZ54" s="203"/>
      <c r="VQA54" s="204"/>
      <c r="VQB54" s="207"/>
      <c r="VQC54" s="199"/>
      <c r="VQD54" s="200"/>
      <c r="VQE54" s="201"/>
      <c r="VQF54" s="202"/>
      <c r="VQG54" s="203"/>
      <c r="VQH54" s="203"/>
      <c r="VQI54" s="204"/>
      <c r="VQJ54" s="207"/>
      <c r="VQK54" s="199"/>
      <c r="VQL54" s="200"/>
      <c r="VQM54" s="201"/>
      <c r="VQN54" s="202"/>
      <c r="VQO54" s="203"/>
      <c r="VQP54" s="203"/>
      <c r="VQQ54" s="204"/>
      <c r="VQR54" s="207"/>
      <c r="VQS54" s="199"/>
      <c r="VQT54" s="200"/>
      <c r="VQU54" s="201"/>
      <c r="VQV54" s="202"/>
      <c r="VQW54" s="203"/>
      <c r="VQX54" s="203"/>
      <c r="VQY54" s="204"/>
      <c r="VQZ54" s="207"/>
      <c r="VRA54" s="199"/>
      <c r="VRB54" s="200"/>
      <c r="VRC54" s="201"/>
      <c r="VRD54" s="202"/>
      <c r="VRE54" s="203"/>
      <c r="VRF54" s="203"/>
      <c r="VRG54" s="204"/>
      <c r="VRH54" s="207"/>
      <c r="VRI54" s="199"/>
      <c r="VRJ54" s="200"/>
      <c r="VRK54" s="201"/>
      <c r="VRL54" s="202"/>
      <c r="VRM54" s="203"/>
      <c r="VRN54" s="203"/>
      <c r="VRO54" s="204"/>
      <c r="VRP54" s="207"/>
      <c r="VRQ54" s="199"/>
      <c r="VRR54" s="200"/>
      <c r="VRS54" s="201"/>
      <c r="VRT54" s="202"/>
      <c r="VRU54" s="203"/>
      <c r="VRV54" s="203"/>
      <c r="VRW54" s="204"/>
      <c r="VRX54" s="207"/>
      <c r="VRY54" s="199"/>
      <c r="VRZ54" s="200"/>
      <c r="VSA54" s="201"/>
      <c r="VSB54" s="202"/>
      <c r="VSC54" s="203"/>
      <c r="VSD54" s="203"/>
      <c r="VSE54" s="204"/>
      <c r="VSF54" s="207"/>
      <c r="VSG54" s="199"/>
      <c r="VSH54" s="200"/>
      <c r="VSI54" s="201"/>
      <c r="VSJ54" s="202"/>
      <c r="VSK54" s="203"/>
      <c r="VSL54" s="203"/>
      <c r="VSM54" s="204"/>
      <c r="VSN54" s="207"/>
      <c r="VSO54" s="199"/>
      <c r="VSP54" s="200"/>
      <c r="VSQ54" s="201"/>
      <c r="VSR54" s="202"/>
      <c r="VSS54" s="203"/>
      <c r="VST54" s="203"/>
      <c r="VSU54" s="204"/>
      <c r="VSV54" s="207"/>
      <c r="VSW54" s="199"/>
      <c r="VSX54" s="200"/>
      <c r="VSY54" s="201"/>
      <c r="VSZ54" s="202"/>
      <c r="VTA54" s="203"/>
      <c r="VTB54" s="203"/>
      <c r="VTC54" s="204"/>
      <c r="VTD54" s="207"/>
      <c r="VTE54" s="199"/>
      <c r="VTF54" s="200"/>
      <c r="VTG54" s="201"/>
      <c r="VTH54" s="202"/>
      <c r="VTI54" s="203"/>
      <c r="VTJ54" s="203"/>
      <c r="VTK54" s="204"/>
      <c r="VTL54" s="207"/>
      <c r="VTM54" s="199"/>
      <c r="VTN54" s="200"/>
      <c r="VTO54" s="201"/>
      <c r="VTP54" s="202"/>
      <c r="VTQ54" s="203"/>
      <c r="VTR54" s="203"/>
      <c r="VTS54" s="204"/>
      <c r="VTT54" s="207"/>
      <c r="VTU54" s="199"/>
      <c r="VTV54" s="200"/>
      <c r="VTW54" s="201"/>
      <c r="VTX54" s="202"/>
      <c r="VTY54" s="203"/>
      <c r="VTZ54" s="203"/>
      <c r="VUA54" s="204"/>
      <c r="VUB54" s="207"/>
      <c r="VUC54" s="199"/>
      <c r="VUD54" s="200"/>
      <c r="VUE54" s="201"/>
      <c r="VUF54" s="202"/>
      <c r="VUG54" s="203"/>
      <c r="VUH54" s="203"/>
      <c r="VUI54" s="204"/>
      <c r="VUJ54" s="207"/>
      <c r="VUK54" s="199"/>
      <c r="VUL54" s="200"/>
      <c r="VUM54" s="201"/>
      <c r="VUN54" s="202"/>
      <c r="VUO54" s="203"/>
      <c r="VUP54" s="203"/>
      <c r="VUQ54" s="204"/>
      <c r="VUR54" s="207"/>
      <c r="VUS54" s="199"/>
      <c r="VUT54" s="200"/>
      <c r="VUU54" s="201"/>
      <c r="VUV54" s="202"/>
      <c r="VUW54" s="203"/>
      <c r="VUX54" s="203"/>
      <c r="VUY54" s="204"/>
      <c r="VUZ54" s="207"/>
      <c r="VVA54" s="199"/>
      <c r="VVB54" s="200"/>
      <c r="VVC54" s="201"/>
      <c r="VVD54" s="202"/>
      <c r="VVE54" s="203"/>
      <c r="VVF54" s="203"/>
      <c r="VVG54" s="204"/>
      <c r="VVH54" s="207"/>
      <c r="VVI54" s="199"/>
      <c r="VVJ54" s="200"/>
      <c r="VVK54" s="201"/>
      <c r="VVL54" s="202"/>
      <c r="VVM54" s="203"/>
      <c r="VVN54" s="203"/>
      <c r="VVO54" s="204"/>
      <c r="VVP54" s="207"/>
      <c r="VVQ54" s="199"/>
      <c r="VVR54" s="200"/>
      <c r="VVS54" s="201"/>
      <c r="VVT54" s="202"/>
      <c r="VVU54" s="203"/>
      <c r="VVV54" s="203"/>
      <c r="VVW54" s="204"/>
      <c r="VVX54" s="207"/>
      <c r="VVY54" s="199"/>
      <c r="VVZ54" s="200"/>
      <c r="VWA54" s="201"/>
      <c r="VWB54" s="202"/>
      <c r="VWC54" s="203"/>
      <c r="VWD54" s="203"/>
      <c r="VWE54" s="204"/>
      <c r="VWF54" s="207"/>
      <c r="VWG54" s="199"/>
      <c r="VWH54" s="200"/>
      <c r="VWI54" s="201"/>
      <c r="VWJ54" s="202"/>
      <c r="VWK54" s="203"/>
      <c r="VWL54" s="203"/>
      <c r="VWM54" s="204"/>
      <c r="VWN54" s="207"/>
      <c r="VWO54" s="199"/>
      <c r="VWP54" s="200"/>
      <c r="VWQ54" s="201"/>
      <c r="VWR54" s="202"/>
      <c r="VWS54" s="203"/>
      <c r="VWT54" s="203"/>
      <c r="VWU54" s="204"/>
      <c r="VWV54" s="207"/>
      <c r="VWW54" s="199"/>
      <c r="VWX54" s="200"/>
      <c r="VWY54" s="201"/>
      <c r="VWZ54" s="202"/>
      <c r="VXA54" s="203"/>
      <c r="VXB54" s="203"/>
      <c r="VXC54" s="204"/>
      <c r="VXD54" s="207"/>
      <c r="VXE54" s="199"/>
      <c r="VXF54" s="200"/>
      <c r="VXG54" s="201"/>
      <c r="VXH54" s="202"/>
      <c r="VXI54" s="203"/>
      <c r="VXJ54" s="203"/>
      <c r="VXK54" s="204"/>
      <c r="VXL54" s="207"/>
      <c r="VXM54" s="199"/>
      <c r="VXN54" s="200"/>
      <c r="VXO54" s="201"/>
      <c r="VXP54" s="202"/>
      <c r="VXQ54" s="203"/>
      <c r="VXR54" s="203"/>
      <c r="VXS54" s="204"/>
      <c r="VXT54" s="207"/>
      <c r="VXU54" s="199"/>
      <c r="VXV54" s="200"/>
      <c r="VXW54" s="201"/>
      <c r="VXX54" s="202"/>
      <c r="VXY54" s="203"/>
      <c r="VXZ54" s="203"/>
      <c r="VYA54" s="204"/>
      <c r="VYB54" s="207"/>
      <c r="VYC54" s="199"/>
      <c r="VYD54" s="200"/>
      <c r="VYE54" s="201"/>
      <c r="VYF54" s="202"/>
      <c r="VYG54" s="203"/>
      <c r="VYH54" s="203"/>
      <c r="VYI54" s="204"/>
      <c r="VYJ54" s="207"/>
      <c r="VYK54" s="199"/>
      <c r="VYL54" s="200"/>
      <c r="VYM54" s="201"/>
      <c r="VYN54" s="202"/>
      <c r="VYO54" s="203"/>
      <c r="VYP54" s="203"/>
      <c r="VYQ54" s="204"/>
      <c r="VYR54" s="207"/>
      <c r="VYS54" s="199"/>
      <c r="VYT54" s="200"/>
      <c r="VYU54" s="201"/>
      <c r="VYV54" s="202"/>
      <c r="VYW54" s="203"/>
      <c r="VYX54" s="203"/>
      <c r="VYY54" s="204"/>
      <c r="VYZ54" s="207"/>
      <c r="VZA54" s="199"/>
      <c r="VZB54" s="200"/>
      <c r="VZC54" s="201"/>
      <c r="VZD54" s="202"/>
      <c r="VZE54" s="203"/>
      <c r="VZF54" s="203"/>
      <c r="VZG54" s="204"/>
      <c r="VZH54" s="207"/>
      <c r="VZI54" s="199"/>
      <c r="VZJ54" s="200"/>
      <c r="VZK54" s="201"/>
      <c r="VZL54" s="202"/>
      <c r="VZM54" s="203"/>
      <c r="VZN54" s="203"/>
      <c r="VZO54" s="204"/>
      <c r="VZP54" s="207"/>
      <c r="VZQ54" s="199"/>
      <c r="VZR54" s="200"/>
      <c r="VZS54" s="201"/>
      <c r="VZT54" s="202"/>
      <c r="VZU54" s="203"/>
      <c r="VZV54" s="203"/>
      <c r="VZW54" s="204"/>
      <c r="VZX54" s="207"/>
      <c r="VZY54" s="199"/>
      <c r="VZZ54" s="200"/>
      <c r="WAA54" s="201"/>
      <c r="WAB54" s="202"/>
      <c r="WAC54" s="203"/>
      <c r="WAD54" s="203"/>
      <c r="WAE54" s="204"/>
      <c r="WAF54" s="207"/>
      <c r="WAG54" s="199"/>
      <c r="WAH54" s="200"/>
      <c r="WAI54" s="201"/>
      <c r="WAJ54" s="202"/>
      <c r="WAK54" s="203"/>
      <c r="WAL54" s="203"/>
      <c r="WAM54" s="204"/>
      <c r="WAN54" s="207"/>
      <c r="WAO54" s="199"/>
      <c r="WAP54" s="200"/>
      <c r="WAQ54" s="201"/>
      <c r="WAR54" s="202"/>
      <c r="WAS54" s="203"/>
      <c r="WAT54" s="203"/>
      <c r="WAU54" s="204"/>
      <c r="WAV54" s="207"/>
      <c r="WAW54" s="199"/>
      <c r="WAX54" s="200"/>
      <c r="WAY54" s="201"/>
      <c r="WAZ54" s="202"/>
      <c r="WBA54" s="203"/>
      <c r="WBB54" s="203"/>
      <c r="WBC54" s="204"/>
      <c r="WBD54" s="207"/>
      <c r="WBE54" s="199"/>
      <c r="WBF54" s="200"/>
      <c r="WBG54" s="201"/>
      <c r="WBH54" s="202"/>
      <c r="WBI54" s="203"/>
      <c r="WBJ54" s="203"/>
      <c r="WBK54" s="204"/>
      <c r="WBL54" s="207"/>
      <c r="WBM54" s="199"/>
      <c r="WBN54" s="200"/>
      <c r="WBO54" s="201"/>
      <c r="WBP54" s="202"/>
      <c r="WBQ54" s="203"/>
      <c r="WBR54" s="203"/>
      <c r="WBS54" s="204"/>
      <c r="WBT54" s="207"/>
      <c r="WBU54" s="199"/>
      <c r="WBV54" s="200"/>
      <c r="WBW54" s="201"/>
      <c r="WBX54" s="202"/>
      <c r="WBY54" s="203"/>
      <c r="WBZ54" s="203"/>
      <c r="WCA54" s="204"/>
      <c r="WCB54" s="207"/>
      <c r="WCC54" s="199"/>
      <c r="WCD54" s="200"/>
      <c r="WCE54" s="201"/>
      <c r="WCF54" s="202"/>
      <c r="WCG54" s="203"/>
      <c r="WCH54" s="203"/>
      <c r="WCI54" s="204"/>
      <c r="WCJ54" s="207"/>
      <c r="WCK54" s="199"/>
      <c r="WCL54" s="200"/>
      <c r="WCM54" s="201"/>
      <c r="WCN54" s="202"/>
      <c r="WCO54" s="203"/>
      <c r="WCP54" s="203"/>
      <c r="WCQ54" s="204"/>
      <c r="WCR54" s="207"/>
      <c r="WCS54" s="199"/>
      <c r="WCT54" s="200"/>
      <c r="WCU54" s="201"/>
      <c r="WCV54" s="202"/>
      <c r="WCW54" s="203"/>
      <c r="WCX54" s="203"/>
      <c r="WCY54" s="204"/>
      <c r="WCZ54" s="207"/>
      <c r="WDA54" s="199"/>
      <c r="WDB54" s="200"/>
      <c r="WDC54" s="201"/>
      <c r="WDD54" s="202"/>
      <c r="WDE54" s="203"/>
      <c r="WDF54" s="203"/>
      <c r="WDG54" s="204"/>
      <c r="WDH54" s="207"/>
      <c r="WDI54" s="199"/>
      <c r="WDJ54" s="200"/>
      <c r="WDK54" s="201"/>
      <c r="WDL54" s="202"/>
      <c r="WDM54" s="203"/>
      <c r="WDN54" s="203"/>
      <c r="WDO54" s="204"/>
      <c r="WDP54" s="207"/>
      <c r="WDQ54" s="199"/>
      <c r="WDR54" s="200"/>
      <c r="WDS54" s="201"/>
      <c r="WDT54" s="202"/>
      <c r="WDU54" s="203"/>
      <c r="WDV54" s="203"/>
      <c r="WDW54" s="204"/>
      <c r="WDX54" s="207"/>
      <c r="WDY54" s="199"/>
      <c r="WDZ54" s="200"/>
      <c r="WEA54" s="201"/>
      <c r="WEB54" s="202"/>
      <c r="WEC54" s="203"/>
      <c r="WED54" s="203"/>
      <c r="WEE54" s="204"/>
      <c r="WEF54" s="207"/>
      <c r="WEG54" s="199"/>
      <c r="WEH54" s="200"/>
      <c r="WEI54" s="201"/>
      <c r="WEJ54" s="202"/>
      <c r="WEK54" s="203"/>
      <c r="WEL54" s="203"/>
      <c r="WEM54" s="204"/>
      <c r="WEN54" s="207"/>
      <c r="WEO54" s="199"/>
      <c r="WEP54" s="200"/>
      <c r="WEQ54" s="201"/>
      <c r="WER54" s="202"/>
      <c r="WES54" s="203"/>
      <c r="WET54" s="203"/>
      <c r="WEU54" s="204"/>
      <c r="WEV54" s="207"/>
      <c r="WEW54" s="199"/>
      <c r="WEX54" s="200"/>
      <c r="WEY54" s="201"/>
      <c r="WEZ54" s="202"/>
      <c r="WFA54" s="203"/>
      <c r="WFB54" s="203"/>
      <c r="WFC54" s="204"/>
      <c r="WFD54" s="207"/>
      <c r="WFE54" s="199"/>
      <c r="WFF54" s="200"/>
      <c r="WFG54" s="201"/>
      <c r="WFH54" s="202"/>
      <c r="WFI54" s="203"/>
      <c r="WFJ54" s="203"/>
      <c r="WFK54" s="204"/>
      <c r="WFL54" s="207"/>
      <c r="WFM54" s="199"/>
      <c r="WFN54" s="200"/>
      <c r="WFO54" s="201"/>
      <c r="WFP54" s="202"/>
      <c r="WFQ54" s="203"/>
      <c r="WFR54" s="203"/>
      <c r="WFS54" s="204"/>
      <c r="WFT54" s="207"/>
      <c r="WFU54" s="199"/>
      <c r="WFV54" s="200"/>
      <c r="WFW54" s="201"/>
      <c r="WFX54" s="202"/>
      <c r="WFY54" s="203"/>
      <c r="WFZ54" s="203"/>
      <c r="WGA54" s="204"/>
      <c r="WGB54" s="207"/>
      <c r="WGC54" s="199"/>
      <c r="WGD54" s="200"/>
      <c r="WGE54" s="201"/>
      <c r="WGF54" s="202"/>
      <c r="WGG54" s="203"/>
      <c r="WGH54" s="203"/>
      <c r="WGI54" s="204"/>
      <c r="WGJ54" s="207"/>
      <c r="WGK54" s="199"/>
      <c r="WGL54" s="200"/>
      <c r="WGM54" s="201"/>
      <c r="WGN54" s="202"/>
      <c r="WGO54" s="203"/>
      <c r="WGP54" s="203"/>
      <c r="WGQ54" s="204"/>
      <c r="WGR54" s="207"/>
      <c r="WGS54" s="199"/>
      <c r="WGT54" s="200"/>
      <c r="WGU54" s="201"/>
      <c r="WGV54" s="202"/>
      <c r="WGW54" s="203"/>
      <c r="WGX54" s="203"/>
      <c r="WGY54" s="204"/>
      <c r="WGZ54" s="207"/>
      <c r="WHA54" s="199"/>
      <c r="WHB54" s="200"/>
      <c r="WHC54" s="201"/>
      <c r="WHD54" s="202"/>
      <c r="WHE54" s="203"/>
      <c r="WHF54" s="203"/>
      <c r="WHG54" s="204"/>
      <c r="WHH54" s="207"/>
      <c r="WHI54" s="199"/>
      <c r="WHJ54" s="200"/>
      <c r="WHK54" s="201"/>
      <c r="WHL54" s="202"/>
      <c r="WHM54" s="203"/>
      <c r="WHN54" s="203"/>
      <c r="WHO54" s="204"/>
      <c r="WHP54" s="207"/>
      <c r="WHQ54" s="199"/>
      <c r="WHR54" s="200"/>
      <c r="WHS54" s="201"/>
      <c r="WHT54" s="202"/>
      <c r="WHU54" s="203"/>
      <c r="WHV54" s="203"/>
      <c r="WHW54" s="204"/>
      <c r="WHX54" s="207"/>
      <c r="WHY54" s="199"/>
      <c r="WHZ54" s="200"/>
      <c r="WIA54" s="201"/>
      <c r="WIB54" s="202"/>
      <c r="WIC54" s="203"/>
      <c r="WID54" s="203"/>
      <c r="WIE54" s="204"/>
      <c r="WIF54" s="207"/>
      <c r="WIG54" s="199"/>
      <c r="WIH54" s="200"/>
      <c r="WII54" s="201"/>
      <c r="WIJ54" s="202"/>
      <c r="WIK54" s="203"/>
      <c r="WIL54" s="203"/>
      <c r="WIM54" s="204"/>
      <c r="WIN54" s="207"/>
      <c r="WIO54" s="199"/>
      <c r="WIP54" s="200"/>
      <c r="WIQ54" s="201"/>
      <c r="WIR54" s="202"/>
      <c r="WIS54" s="203"/>
      <c r="WIT54" s="203"/>
      <c r="WIU54" s="204"/>
      <c r="WIV54" s="207"/>
      <c r="WIW54" s="199"/>
      <c r="WIX54" s="200"/>
      <c r="WIY54" s="201"/>
      <c r="WIZ54" s="202"/>
      <c r="WJA54" s="203"/>
      <c r="WJB54" s="203"/>
      <c r="WJC54" s="204"/>
      <c r="WJD54" s="207"/>
      <c r="WJE54" s="199"/>
      <c r="WJF54" s="200"/>
      <c r="WJG54" s="201"/>
      <c r="WJH54" s="202"/>
      <c r="WJI54" s="203"/>
      <c r="WJJ54" s="203"/>
      <c r="WJK54" s="204"/>
      <c r="WJL54" s="207"/>
      <c r="WJM54" s="199"/>
      <c r="WJN54" s="200"/>
      <c r="WJO54" s="201"/>
      <c r="WJP54" s="202"/>
      <c r="WJQ54" s="203"/>
      <c r="WJR54" s="203"/>
      <c r="WJS54" s="204"/>
      <c r="WJT54" s="207"/>
      <c r="WJU54" s="199"/>
      <c r="WJV54" s="200"/>
      <c r="WJW54" s="201"/>
      <c r="WJX54" s="202"/>
      <c r="WJY54" s="203"/>
      <c r="WJZ54" s="203"/>
      <c r="WKA54" s="204"/>
      <c r="WKB54" s="207"/>
      <c r="WKC54" s="199"/>
      <c r="WKD54" s="200"/>
      <c r="WKE54" s="201"/>
      <c r="WKF54" s="202"/>
      <c r="WKG54" s="203"/>
      <c r="WKH54" s="203"/>
      <c r="WKI54" s="204"/>
      <c r="WKJ54" s="207"/>
      <c r="WKK54" s="199"/>
      <c r="WKL54" s="200"/>
      <c r="WKM54" s="201"/>
      <c r="WKN54" s="202"/>
      <c r="WKO54" s="203"/>
      <c r="WKP54" s="203"/>
      <c r="WKQ54" s="204"/>
      <c r="WKR54" s="207"/>
      <c r="WKS54" s="199"/>
      <c r="WKT54" s="200"/>
      <c r="WKU54" s="201"/>
      <c r="WKV54" s="202"/>
      <c r="WKW54" s="203"/>
      <c r="WKX54" s="203"/>
      <c r="WKY54" s="204"/>
      <c r="WKZ54" s="207"/>
      <c r="WLA54" s="199"/>
      <c r="WLB54" s="200"/>
      <c r="WLC54" s="201"/>
      <c r="WLD54" s="202"/>
      <c r="WLE54" s="203"/>
      <c r="WLF54" s="203"/>
      <c r="WLG54" s="204"/>
      <c r="WLH54" s="207"/>
      <c r="WLI54" s="199"/>
      <c r="WLJ54" s="200"/>
      <c r="WLK54" s="201"/>
      <c r="WLL54" s="202"/>
      <c r="WLM54" s="203"/>
      <c r="WLN54" s="203"/>
      <c r="WLO54" s="204"/>
      <c r="WLP54" s="207"/>
      <c r="WLQ54" s="199"/>
      <c r="WLR54" s="200"/>
      <c r="WLS54" s="201"/>
      <c r="WLT54" s="202"/>
      <c r="WLU54" s="203"/>
      <c r="WLV54" s="203"/>
      <c r="WLW54" s="204"/>
      <c r="WLX54" s="207"/>
      <c r="WLY54" s="199"/>
      <c r="WLZ54" s="200"/>
      <c r="WMA54" s="201"/>
      <c r="WMB54" s="202"/>
      <c r="WMC54" s="203"/>
      <c r="WMD54" s="203"/>
      <c r="WME54" s="204"/>
      <c r="WMF54" s="207"/>
      <c r="WMG54" s="199"/>
      <c r="WMH54" s="200"/>
      <c r="WMI54" s="201"/>
      <c r="WMJ54" s="202"/>
      <c r="WMK54" s="203"/>
      <c r="WML54" s="203"/>
      <c r="WMM54" s="204"/>
      <c r="WMN54" s="207"/>
      <c r="WMO54" s="199"/>
      <c r="WMP54" s="200"/>
      <c r="WMQ54" s="201"/>
      <c r="WMR54" s="202"/>
      <c r="WMS54" s="203"/>
      <c r="WMT54" s="203"/>
      <c r="WMU54" s="204"/>
      <c r="WMV54" s="207"/>
      <c r="WMW54" s="199"/>
      <c r="WMX54" s="200"/>
      <c r="WMY54" s="201"/>
      <c r="WMZ54" s="202"/>
      <c r="WNA54" s="203"/>
      <c r="WNB54" s="203"/>
      <c r="WNC54" s="204"/>
      <c r="WND54" s="207"/>
      <c r="WNE54" s="199"/>
      <c r="WNF54" s="200"/>
      <c r="WNG54" s="201"/>
      <c r="WNH54" s="202"/>
      <c r="WNI54" s="203"/>
      <c r="WNJ54" s="203"/>
      <c r="WNK54" s="204"/>
      <c r="WNL54" s="207"/>
      <c r="WNM54" s="199"/>
      <c r="WNN54" s="200"/>
      <c r="WNO54" s="201"/>
      <c r="WNP54" s="202"/>
      <c r="WNQ54" s="203"/>
      <c r="WNR54" s="203"/>
      <c r="WNS54" s="204"/>
      <c r="WNT54" s="207"/>
      <c r="WNU54" s="199"/>
      <c r="WNV54" s="200"/>
      <c r="WNW54" s="201"/>
      <c r="WNX54" s="202"/>
      <c r="WNY54" s="203"/>
      <c r="WNZ54" s="203"/>
      <c r="WOA54" s="204"/>
      <c r="WOB54" s="207"/>
      <c r="WOC54" s="199"/>
      <c r="WOD54" s="200"/>
      <c r="WOE54" s="201"/>
      <c r="WOF54" s="202"/>
      <c r="WOG54" s="203"/>
      <c r="WOH54" s="203"/>
      <c r="WOI54" s="204"/>
      <c r="WOJ54" s="207"/>
      <c r="WOK54" s="199"/>
      <c r="WOL54" s="200"/>
      <c r="WOM54" s="201"/>
      <c r="WON54" s="202"/>
      <c r="WOO54" s="203"/>
      <c r="WOP54" s="203"/>
      <c r="WOQ54" s="204"/>
      <c r="WOR54" s="207"/>
      <c r="WOS54" s="199"/>
      <c r="WOT54" s="200"/>
      <c r="WOU54" s="201"/>
      <c r="WOV54" s="202"/>
      <c r="WOW54" s="203"/>
      <c r="WOX54" s="203"/>
      <c r="WOY54" s="204"/>
      <c r="WOZ54" s="207"/>
      <c r="WPA54" s="199"/>
      <c r="WPB54" s="200"/>
      <c r="WPC54" s="201"/>
      <c r="WPD54" s="202"/>
      <c r="WPE54" s="203"/>
      <c r="WPF54" s="203"/>
      <c r="WPG54" s="204"/>
      <c r="WPH54" s="207"/>
      <c r="WPI54" s="199"/>
      <c r="WPJ54" s="200"/>
      <c r="WPK54" s="201"/>
      <c r="WPL54" s="202"/>
      <c r="WPM54" s="203"/>
      <c r="WPN54" s="203"/>
      <c r="WPO54" s="204"/>
      <c r="WPP54" s="207"/>
      <c r="WPQ54" s="199"/>
      <c r="WPR54" s="200"/>
      <c r="WPS54" s="201"/>
      <c r="WPT54" s="202"/>
      <c r="WPU54" s="203"/>
      <c r="WPV54" s="203"/>
      <c r="WPW54" s="204"/>
      <c r="WPX54" s="207"/>
      <c r="WPY54" s="199"/>
      <c r="WPZ54" s="200"/>
      <c r="WQA54" s="201"/>
      <c r="WQB54" s="202"/>
      <c r="WQC54" s="203"/>
      <c r="WQD54" s="203"/>
      <c r="WQE54" s="204"/>
      <c r="WQF54" s="207"/>
      <c r="WQG54" s="199"/>
      <c r="WQH54" s="200"/>
      <c r="WQI54" s="201"/>
      <c r="WQJ54" s="202"/>
      <c r="WQK54" s="203"/>
      <c r="WQL54" s="203"/>
      <c r="WQM54" s="204"/>
      <c r="WQN54" s="207"/>
      <c r="WQO54" s="199"/>
      <c r="WQP54" s="200"/>
      <c r="WQQ54" s="201"/>
      <c r="WQR54" s="202"/>
      <c r="WQS54" s="203"/>
      <c r="WQT54" s="203"/>
      <c r="WQU54" s="204"/>
      <c r="WQV54" s="207"/>
      <c r="WQW54" s="199"/>
      <c r="WQX54" s="200"/>
      <c r="WQY54" s="201"/>
      <c r="WQZ54" s="202"/>
      <c r="WRA54" s="203"/>
      <c r="WRB54" s="203"/>
      <c r="WRC54" s="204"/>
      <c r="WRD54" s="207"/>
      <c r="WRE54" s="199"/>
      <c r="WRF54" s="200"/>
      <c r="WRG54" s="201"/>
      <c r="WRH54" s="202"/>
      <c r="WRI54" s="203"/>
      <c r="WRJ54" s="203"/>
      <c r="WRK54" s="204"/>
      <c r="WRL54" s="207"/>
      <c r="WRM54" s="199"/>
      <c r="WRN54" s="200"/>
      <c r="WRO54" s="201"/>
      <c r="WRP54" s="202"/>
      <c r="WRQ54" s="203"/>
      <c r="WRR54" s="203"/>
      <c r="WRS54" s="204"/>
      <c r="WRT54" s="207"/>
      <c r="WRU54" s="199"/>
      <c r="WRV54" s="200"/>
      <c r="WRW54" s="201"/>
      <c r="WRX54" s="202"/>
      <c r="WRY54" s="203"/>
      <c r="WRZ54" s="203"/>
      <c r="WSA54" s="204"/>
      <c r="WSB54" s="207"/>
      <c r="WSC54" s="199"/>
      <c r="WSD54" s="200"/>
      <c r="WSE54" s="201"/>
      <c r="WSF54" s="202"/>
      <c r="WSG54" s="203"/>
      <c r="WSH54" s="203"/>
      <c r="WSI54" s="204"/>
      <c r="WSJ54" s="207"/>
      <c r="WSK54" s="199"/>
      <c r="WSL54" s="200"/>
      <c r="WSM54" s="201"/>
      <c r="WSN54" s="202"/>
      <c r="WSO54" s="203"/>
      <c r="WSP54" s="203"/>
      <c r="WSQ54" s="204"/>
      <c r="WSR54" s="207"/>
      <c r="WSS54" s="199"/>
      <c r="WST54" s="200"/>
      <c r="WSU54" s="201"/>
      <c r="WSV54" s="202"/>
      <c r="WSW54" s="203"/>
      <c r="WSX54" s="203"/>
      <c r="WSY54" s="204"/>
      <c r="WSZ54" s="207"/>
      <c r="WTA54" s="199"/>
      <c r="WTB54" s="200"/>
      <c r="WTC54" s="201"/>
      <c r="WTD54" s="202"/>
      <c r="WTE54" s="203"/>
      <c r="WTF54" s="203"/>
      <c r="WTG54" s="204"/>
      <c r="WTH54" s="207"/>
      <c r="WTI54" s="199"/>
      <c r="WTJ54" s="200"/>
      <c r="WTK54" s="201"/>
      <c r="WTL54" s="202"/>
      <c r="WTM54" s="203"/>
      <c r="WTN54" s="203"/>
      <c r="WTO54" s="204"/>
      <c r="WTP54" s="207"/>
      <c r="WTQ54" s="199"/>
      <c r="WTR54" s="200"/>
      <c r="WTS54" s="201"/>
      <c r="WTT54" s="202"/>
      <c r="WTU54" s="203"/>
      <c r="WTV54" s="203"/>
      <c r="WTW54" s="204"/>
      <c r="WTX54" s="207"/>
      <c r="WTY54" s="199"/>
      <c r="WTZ54" s="200"/>
      <c r="WUA54" s="201"/>
      <c r="WUB54" s="202"/>
      <c r="WUC54" s="203"/>
      <c r="WUD54" s="203"/>
      <c r="WUE54" s="204"/>
      <c r="WUF54" s="207"/>
      <c r="WUG54" s="199"/>
      <c r="WUH54" s="200"/>
      <c r="WUI54" s="201"/>
      <c r="WUJ54" s="202"/>
      <c r="WUK54" s="203"/>
      <c r="WUL54" s="203"/>
      <c r="WUM54" s="204"/>
      <c r="WUN54" s="207"/>
      <c r="WUO54" s="199"/>
      <c r="WUP54" s="200"/>
      <c r="WUQ54" s="201"/>
      <c r="WUR54" s="202"/>
      <c r="WUS54" s="203"/>
      <c r="WUT54" s="203"/>
      <c r="WUU54" s="204"/>
      <c r="WUV54" s="207"/>
      <c r="WUW54" s="199"/>
      <c r="WUX54" s="200"/>
      <c r="WUY54" s="201"/>
      <c r="WUZ54" s="202"/>
      <c r="WVA54" s="203"/>
      <c r="WVB54" s="203"/>
      <c r="WVC54" s="204"/>
      <c r="WVD54" s="207"/>
      <c r="WVE54" s="199"/>
      <c r="WVF54" s="200"/>
      <c r="WVG54" s="201"/>
      <c r="WVH54" s="202"/>
      <c r="WVI54" s="203"/>
      <c r="WVJ54" s="203"/>
      <c r="WVK54" s="204"/>
      <c r="WVL54" s="207"/>
      <c r="WVM54" s="199"/>
      <c r="WVN54" s="200"/>
      <c r="WVO54" s="201"/>
      <c r="WVP54" s="202"/>
      <c r="WVQ54" s="203"/>
      <c r="WVR54" s="203"/>
      <c r="WVS54" s="204"/>
      <c r="WVT54" s="207"/>
      <c r="WVU54" s="199"/>
      <c r="WVV54" s="200"/>
      <c r="WVW54" s="201"/>
      <c r="WVX54" s="202"/>
      <c r="WVY54" s="203"/>
      <c r="WVZ54" s="203"/>
      <c r="WWA54" s="204"/>
      <c r="WWB54" s="207"/>
      <c r="WWC54" s="199"/>
      <c r="WWD54" s="200"/>
      <c r="WWE54" s="201"/>
      <c r="WWF54" s="202"/>
      <c r="WWG54" s="203"/>
      <c r="WWH54" s="203"/>
      <c r="WWI54" s="204"/>
      <c r="WWJ54" s="207"/>
      <c r="WWK54" s="199"/>
      <c r="WWL54" s="200"/>
      <c r="WWM54" s="201"/>
      <c r="WWN54" s="202"/>
      <c r="WWO54" s="203"/>
      <c r="WWP54" s="203"/>
      <c r="WWQ54" s="204"/>
      <c r="WWR54" s="207"/>
      <c r="WWS54" s="199"/>
      <c r="WWT54" s="200"/>
      <c r="WWU54" s="201"/>
      <c r="WWV54" s="202"/>
      <c r="WWW54" s="203"/>
      <c r="WWX54" s="203"/>
      <c r="WWY54" s="204"/>
      <c r="WWZ54" s="207"/>
      <c r="WXA54" s="199"/>
      <c r="WXB54" s="200"/>
      <c r="WXC54" s="201"/>
      <c r="WXD54" s="202"/>
      <c r="WXE54" s="203"/>
      <c r="WXF54" s="203"/>
      <c r="WXG54" s="204"/>
      <c r="WXH54" s="207"/>
      <c r="WXI54" s="199"/>
      <c r="WXJ54" s="200"/>
      <c r="WXK54" s="201"/>
      <c r="WXL54" s="202"/>
      <c r="WXM54" s="203"/>
      <c r="WXN54" s="203"/>
      <c r="WXO54" s="204"/>
      <c r="WXP54" s="207"/>
      <c r="WXQ54" s="199"/>
      <c r="WXR54" s="200"/>
      <c r="WXS54" s="201"/>
      <c r="WXT54" s="202"/>
      <c r="WXU54" s="203"/>
      <c r="WXV54" s="203"/>
      <c r="WXW54" s="204"/>
      <c r="WXX54" s="207"/>
      <c r="WXY54" s="199"/>
      <c r="WXZ54" s="200"/>
      <c r="WYA54" s="201"/>
      <c r="WYB54" s="202"/>
      <c r="WYC54" s="203"/>
      <c r="WYD54" s="203"/>
      <c r="WYE54" s="204"/>
      <c r="WYF54" s="207"/>
      <c r="WYG54" s="199"/>
      <c r="WYH54" s="200"/>
      <c r="WYI54" s="201"/>
      <c r="WYJ54" s="202"/>
      <c r="WYK54" s="203"/>
      <c r="WYL54" s="203"/>
      <c r="WYM54" s="204"/>
      <c r="WYN54" s="207"/>
      <c r="WYO54" s="199"/>
      <c r="WYP54" s="200"/>
      <c r="WYQ54" s="201"/>
      <c r="WYR54" s="202"/>
      <c r="WYS54" s="203"/>
      <c r="WYT54" s="203"/>
      <c r="WYU54" s="204"/>
      <c r="WYV54" s="207"/>
      <c r="WYW54" s="199"/>
      <c r="WYX54" s="200"/>
      <c r="WYY54" s="201"/>
      <c r="WYZ54" s="202"/>
      <c r="WZA54" s="203"/>
      <c r="WZB54" s="203"/>
      <c r="WZC54" s="204"/>
      <c r="WZD54" s="207"/>
      <c r="WZE54" s="199"/>
      <c r="WZF54" s="200"/>
      <c r="WZG54" s="201"/>
      <c r="WZH54" s="202"/>
      <c r="WZI54" s="203"/>
      <c r="WZJ54" s="203"/>
      <c r="WZK54" s="204"/>
      <c r="WZL54" s="207"/>
      <c r="WZM54" s="199"/>
      <c r="WZN54" s="200"/>
      <c r="WZO54" s="201"/>
      <c r="WZP54" s="202"/>
      <c r="WZQ54" s="203"/>
      <c r="WZR54" s="203"/>
      <c r="WZS54" s="204"/>
      <c r="WZT54" s="207"/>
      <c r="WZU54" s="199"/>
      <c r="WZV54" s="200"/>
      <c r="WZW54" s="201"/>
      <c r="WZX54" s="202"/>
      <c r="WZY54" s="203"/>
      <c r="WZZ54" s="203"/>
      <c r="XAA54" s="204"/>
      <c r="XAB54" s="207"/>
      <c r="XAC54" s="199"/>
      <c r="XAD54" s="200"/>
      <c r="XAE54" s="201"/>
      <c r="XAF54" s="202"/>
      <c r="XAG54" s="203"/>
      <c r="XAH54" s="203"/>
      <c r="XAI54" s="204"/>
      <c r="XAJ54" s="207"/>
      <c r="XAK54" s="199"/>
      <c r="XAL54" s="200"/>
      <c r="XAM54" s="201"/>
      <c r="XAN54" s="202"/>
      <c r="XAO54" s="203"/>
      <c r="XAP54" s="203"/>
      <c r="XAQ54" s="204"/>
      <c r="XAR54" s="207"/>
      <c r="XAS54" s="199"/>
      <c r="XAT54" s="200"/>
      <c r="XAU54" s="201"/>
      <c r="XAV54" s="202"/>
      <c r="XAW54" s="203"/>
      <c r="XAX54" s="203"/>
      <c r="XAY54" s="204"/>
      <c r="XAZ54" s="207"/>
      <c r="XBA54" s="199"/>
      <c r="XBB54" s="200"/>
      <c r="XBC54" s="201"/>
      <c r="XBD54" s="202"/>
      <c r="XBE54" s="203"/>
      <c r="XBF54" s="203"/>
      <c r="XBG54" s="204"/>
      <c r="XBH54" s="207"/>
      <c r="XBI54" s="199"/>
      <c r="XBJ54" s="200"/>
      <c r="XBK54" s="201"/>
      <c r="XBL54" s="202"/>
      <c r="XBM54" s="203"/>
      <c r="XBN54" s="203"/>
      <c r="XBO54" s="204"/>
      <c r="XBP54" s="207"/>
      <c r="XBQ54" s="199"/>
      <c r="XBR54" s="200"/>
      <c r="XBS54" s="201"/>
      <c r="XBT54" s="202"/>
      <c r="XBU54" s="203"/>
      <c r="XBV54" s="203"/>
      <c r="XBW54" s="204"/>
      <c r="XBX54" s="207"/>
      <c r="XBY54" s="199"/>
      <c r="XBZ54" s="200"/>
      <c r="XCA54" s="201"/>
      <c r="XCB54" s="202"/>
      <c r="XCC54" s="203"/>
      <c r="XCD54" s="203"/>
      <c r="XCE54" s="204"/>
      <c r="XCF54" s="207"/>
      <c r="XCG54" s="199"/>
      <c r="XCH54" s="200"/>
      <c r="XCI54" s="201"/>
      <c r="XCJ54" s="202"/>
      <c r="XCK54" s="203"/>
      <c r="XCL54" s="203"/>
      <c r="XCM54" s="204"/>
      <c r="XCN54" s="207"/>
      <c r="XCO54" s="199"/>
      <c r="XCP54" s="200"/>
      <c r="XCQ54" s="201"/>
      <c r="XCR54" s="202"/>
      <c r="XCS54" s="203"/>
      <c r="XCT54" s="203"/>
      <c r="XCU54" s="204"/>
      <c r="XCV54" s="207"/>
      <c r="XCW54" s="199"/>
      <c r="XCX54" s="200"/>
      <c r="XCY54" s="201"/>
      <c r="XCZ54" s="202"/>
      <c r="XDA54" s="203"/>
      <c r="XDB54" s="203"/>
      <c r="XDC54" s="204"/>
      <c r="XDD54" s="207"/>
      <c r="XDE54" s="199"/>
      <c r="XDF54" s="200"/>
      <c r="XDG54" s="201"/>
      <c r="XDH54" s="202"/>
      <c r="XDI54" s="203"/>
      <c r="XDJ54" s="203"/>
      <c r="XDK54" s="204"/>
      <c r="XDL54" s="207"/>
      <c r="XDM54" s="199"/>
      <c r="XDN54" s="200"/>
      <c r="XDO54" s="201"/>
      <c r="XDP54" s="202"/>
      <c r="XDQ54" s="203"/>
      <c r="XDR54" s="203"/>
      <c r="XDS54" s="204"/>
      <c r="XDT54" s="207"/>
      <c r="XDU54" s="199"/>
      <c r="XDV54" s="200"/>
      <c r="XDW54" s="201"/>
      <c r="XDX54" s="202"/>
      <c r="XDY54" s="203"/>
      <c r="XDZ54" s="203"/>
      <c r="XEA54" s="204"/>
      <c r="XEB54" s="207"/>
      <c r="XEC54" s="199"/>
      <c r="XED54" s="200"/>
      <c r="XEE54" s="201"/>
      <c r="XEF54" s="202"/>
      <c r="XEG54" s="203"/>
      <c r="XEH54" s="203"/>
      <c r="XEI54" s="204"/>
      <c r="XEJ54" s="207"/>
      <c r="XEK54" s="199"/>
      <c r="XEL54" s="200"/>
      <c r="XEM54" s="201"/>
      <c r="XEN54" s="202"/>
      <c r="XEO54" s="203"/>
      <c r="XEP54" s="203"/>
      <c r="XEQ54" s="204"/>
      <c r="XER54" s="207"/>
      <c r="XES54" s="199"/>
      <c r="XET54" s="200"/>
      <c r="XEU54" s="201"/>
      <c r="XEV54" s="202"/>
      <c r="XEW54" s="203"/>
      <c r="XEX54" s="203"/>
      <c r="XEY54" s="204"/>
      <c r="XEZ54" s="207"/>
    </row>
    <row r="55" spans="1:16380" ht="11.25">
      <c r="A55" s="230">
        <v>41</v>
      </c>
      <c r="B55" s="231" t="s">
        <v>1581</v>
      </c>
      <c r="C55" s="234" t="s">
        <v>1582</v>
      </c>
      <c r="D55" s="233" t="s">
        <v>17</v>
      </c>
      <c r="E55" s="62">
        <v>2</v>
      </c>
      <c r="F55" s="206"/>
      <c r="G55" s="63">
        <f t="shared" ref="G55:G66" si="3">ROUND(E55*F55,2)</f>
        <v>0</v>
      </c>
      <c r="H55" s="249" t="s">
        <v>1651</v>
      </c>
    </row>
    <row r="56" spans="1:16380" ht="11.25">
      <c r="A56" s="230">
        <v>42</v>
      </c>
      <c r="B56" s="231" t="s">
        <v>1583</v>
      </c>
      <c r="C56" s="234" t="s">
        <v>1584</v>
      </c>
      <c r="D56" s="233" t="s">
        <v>17</v>
      </c>
      <c r="E56" s="62">
        <v>10</v>
      </c>
      <c r="F56" s="206"/>
      <c r="G56" s="63">
        <f t="shared" si="3"/>
        <v>0</v>
      </c>
      <c r="H56" s="249" t="s">
        <v>1651</v>
      </c>
    </row>
    <row r="57" spans="1:16380" ht="22.5">
      <c r="A57" s="230">
        <v>43</v>
      </c>
      <c r="B57" s="231" t="s">
        <v>1585</v>
      </c>
      <c r="C57" s="234" t="s">
        <v>1586</v>
      </c>
      <c r="D57" s="233" t="s">
        <v>17</v>
      </c>
      <c r="E57" s="62">
        <v>6</v>
      </c>
      <c r="F57" s="206"/>
      <c r="G57" s="63">
        <f t="shared" si="3"/>
        <v>0</v>
      </c>
      <c r="H57" s="249" t="s">
        <v>1651</v>
      </c>
    </row>
    <row r="58" spans="1:16380" ht="11.25">
      <c r="A58" s="230">
        <v>44</v>
      </c>
      <c r="B58" s="231" t="s">
        <v>1587</v>
      </c>
      <c r="C58" s="234" t="s">
        <v>1588</v>
      </c>
      <c r="D58" s="233" t="s">
        <v>17</v>
      </c>
      <c r="E58" s="62">
        <v>6</v>
      </c>
      <c r="F58" s="206"/>
      <c r="G58" s="63">
        <f>ROUND(E58*F58,2)</f>
        <v>0</v>
      </c>
      <c r="H58" s="249" t="s">
        <v>3817</v>
      </c>
    </row>
    <row r="59" spans="1:16380" ht="11.25">
      <c r="A59" s="230">
        <v>45</v>
      </c>
      <c r="B59" s="231" t="s">
        <v>1589</v>
      </c>
      <c r="C59" s="234" t="s">
        <v>1590</v>
      </c>
      <c r="D59" s="233" t="s">
        <v>17</v>
      </c>
      <c r="E59" s="62">
        <v>1</v>
      </c>
      <c r="F59" s="206"/>
      <c r="G59" s="63">
        <f t="shared" si="3"/>
        <v>0</v>
      </c>
      <c r="H59" s="249" t="s">
        <v>1651</v>
      </c>
    </row>
    <row r="60" spans="1:16380" ht="11.25">
      <c r="A60" s="230">
        <v>46</v>
      </c>
      <c r="B60" s="231" t="s">
        <v>1591</v>
      </c>
      <c r="C60" s="234" t="s">
        <v>1592</v>
      </c>
      <c r="D60" s="233" t="s">
        <v>17</v>
      </c>
      <c r="E60" s="62">
        <v>4</v>
      </c>
      <c r="F60" s="206"/>
      <c r="G60" s="63">
        <f t="shared" si="3"/>
        <v>0</v>
      </c>
      <c r="H60" s="249" t="s">
        <v>1651</v>
      </c>
    </row>
    <row r="61" spans="1:16380" ht="11.25">
      <c r="A61" s="230">
        <v>47</v>
      </c>
      <c r="B61" s="231" t="s">
        <v>1593</v>
      </c>
      <c r="C61" s="234" t="s">
        <v>1594</v>
      </c>
      <c r="D61" s="233" t="s">
        <v>17</v>
      </c>
      <c r="E61" s="62">
        <v>2</v>
      </c>
      <c r="F61" s="206"/>
      <c r="G61" s="63">
        <f>ROUND(E61*F61,2)</f>
        <v>0</v>
      </c>
      <c r="H61" s="249" t="s">
        <v>1651</v>
      </c>
    </row>
    <row r="62" spans="1:16380" ht="11.25">
      <c r="A62" s="230">
        <v>48</v>
      </c>
      <c r="B62" s="231" t="s">
        <v>1595</v>
      </c>
      <c r="C62" s="234" t="s">
        <v>1596</v>
      </c>
      <c r="D62" s="233" t="s">
        <v>17</v>
      </c>
      <c r="E62" s="62">
        <v>12</v>
      </c>
      <c r="F62" s="206"/>
      <c r="G62" s="63">
        <f t="shared" si="3"/>
        <v>0</v>
      </c>
      <c r="H62" s="249" t="s">
        <v>1651</v>
      </c>
    </row>
    <row r="63" spans="1:16380" ht="11.25">
      <c r="A63" s="230">
        <v>49</v>
      </c>
      <c r="B63" s="231" t="s">
        <v>1597</v>
      </c>
      <c r="C63" s="234" t="s">
        <v>1598</v>
      </c>
      <c r="D63" s="233" t="s">
        <v>17</v>
      </c>
      <c r="E63" s="62">
        <v>2</v>
      </c>
      <c r="F63" s="206"/>
      <c r="G63" s="63">
        <f t="shared" si="3"/>
        <v>0</v>
      </c>
      <c r="H63" s="249" t="s">
        <v>1651</v>
      </c>
    </row>
    <row r="64" spans="1:16380" ht="22.5">
      <c r="A64" s="230">
        <v>50</v>
      </c>
      <c r="B64" s="231" t="s">
        <v>1599</v>
      </c>
      <c r="C64" s="234" t="s">
        <v>1600</v>
      </c>
      <c r="D64" s="233" t="s">
        <v>17</v>
      </c>
      <c r="E64" s="62">
        <v>1</v>
      </c>
      <c r="F64" s="206"/>
      <c r="G64" s="63">
        <f t="shared" si="3"/>
        <v>0</v>
      </c>
      <c r="H64" s="249" t="s">
        <v>1651</v>
      </c>
    </row>
    <row r="65" spans="1:8" ht="11.25">
      <c r="A65" s="230">
        <v>51</v>
      </c>
      <c r="B65" s="231" t="s">
        <v>1601</v>
      </c>
      <c r="C65" s="234" t="s">
        <v>1602</v>
      </c>
      <c r="D65" s="233" t="s">
        <v>17</v>
      </c>
      <c r="E65" s="62">
        <v>4</v>
      </c>
      <c r="F65" s="206"/>
      <c r="G65" s="63">
        <f t="shared" si="3"/>
        <v>0</v>
      </c>
      <c r="H65" s="249" t="s">
        <v>1651</v>
      </c>
    </row>
    <row r="66" spans="1:8" ht="22.5">
      <c r="A66" s="230">
        <v>52</v>
      </c>
      <c r="B66" s="231" t="s">
        <v>1603</v>
      </c>
      <c r="C66" s="234" t="s">
        <v>1604</v>
      </c>
      <c r="D66" s="233" t="s">
        <v>17</v>
      </c>
      <c r="E66" s="62">
        <v>2</v>
      </c>
      <c r="F66" s="206"/>
      <c r="G66" s="63">
        <f t="shared" si="3"/>
        <v>0</v>
      </c>
      <c r="H66" s="249" t="s">
        <v>1651</v>
      </c>
    </row>
    <row r="67" spans="1:8" ht="11.25">
      <c r="A67" s="230"/>
      <c r="B67" s="231"/>
      <c r="C67" s="234" t="s">
        <v>1605</v>
      </c>
      <c r="D67" s="233"/>
      <c r="E67" s="62"/>
      <c r="F67" s="206"/>
      <c r="G67" s="247"/>
      <c r="H67" s="248"/>
    </row>
  </sheetData>
  <sheetProtection algorithmName="SHA-512" hashValue="rNMteYgPOqYZdZc18Qu5CdxFuQFhQkuKCxaUxaUR/MpRnk8OLR3w3ZbaC/agiqfpWFu2uXXn6pyHTYfExfpoSw==" saltValue="M9hI3GrfzEqcTWsRZSvZ6Q==" spinCount="100000" sheet="1" objects="1" scenarios="1" selectLockedCells="1"/>
  <conditionalFormatting sqref="F55:G56 F37:G42 F47:G47 F35:G35 F28:G32 F44:G45 F49:G53 F21 G19:G21 F25:F26 F22:G23">
    <cfRule type="cellIs" dxfId="20" priority="41" stopIfTrue="1" operator="equal">
      <formula>0</formula>
    </cfRule>
  </conditionalFormatting>
  <conditionalFormatting sqref="F16:G17">
    <cfRule type="cellIs" dxfId="19" priority="40" stopIfTrue="1" operator="equal">
      <formula>0</formula>
    </cfRule>
  </conditionalFormatting>
  <conditionalFormatting sqref="F11:G14">
    <cfRule type="cellIs" dxfId="18" priority="39" stopIfTrue="1" operator="equal">
      <formula>0</formula>
    </cfRule>
  </conditionalFormatting>
  <conditionalFormatting sqref="F19:F20">
    <cfRule type="cellIs" dxfId="17" priority="38" stopIfTrue="1" operator="equal">
      <formula>0</formula>
    </cfRule>
  </conditionalFormatting>
  <conditionalFormatting sqref="F27:G27">
    <cfRule type="cellIs" dxfId="16" priority="37" stopIfTrue="1" operator="equal">
      <formula>0</formula>
    </cfRule>
  </conditionalFormatting>
  <conditionalFormatting sqref="F34:G34">
    <cfRule type="cellIs" dxfId="15" priority="36" stopIfTrue="1" operator="equal">
      <formula>0</formula>
    </cfRule>
  </conditionalFormatting>
  <conditionalFormatting sqref="F48:G48">
    <cfRule type="cellIs" dxfId="14" priority="35" stopIfTrue="1" operator="equal">
      <formula>0</formula>
    </cfRule>
  </conditionalFormatting>
  <conditionalFormatting sqref="F57:G57">
    <cfRule type="cellIs" dxfId="13" priority="34" stopIfTrue="1" operator="equal">
      <formula>0</formula>
    </cfRule>
  </conditionalFormatting>
  <conditionalFormatting sqref="F59:G59">
    <cfRule type="cellIs" dxfId="12" priority="33" stopIfTrue="1" operator="equal">
      <formula>0</formula>
    </cfRule>
  </conditionalFormatting>
  <conditionalFormatting sqref="F60:G60">
    <cfRule type="cellIs" dxfId="11" priority="32" stopIfTrue="1" operator="equal">
      <formula>0</formula>
    </cfRule>
  </conditionalFormatting>
  <conditionalFormatting sqref="F65:G66">
    <cfRule type="cellIs" dxfId="10" priority="30" stopIfTrue="1" operator="equal">
      <formula>0</formula>
    </cfRule>
  </conditionalFormatting>
  <conditionalFormatting sqref="F64:G64">
    <cfRule type="cellIs" dxfId="9" priority="31" stopIfTrue="1" operator="equal">
      <formula>0</formula>
    </cfRule>
  </conditionalFormatting>
  <conditionalFormatting sqref="F63:G63">
    <cfRule type="cellIs" dxfId="8" priority="29" stopIfTrue="1" operator="equal">
      <formula>0</formula>
    </cfRule>
  </conditionalFormatting>
  <conditionalFormatting sqref="F62:G62">
    <cfRule type="cellIs" dxfId="7" priority="28" stopIfTrue="1" operator="equal">
      <formula>0</formula>
    </cfRule>
  </conditionalFormatting>
  <conditionalFormatting sqref="F58:G58">
    <cfRule type="cellIs" dxfId="6" priority="27" stopIfTrue="1" operator="equal">
      <formula>0</formula>
    </cfRule>
  </conditionalFormatting>
  <conditionalFormatting sqref="F46">
    <cfRule type="cellIs" dxfId="5" priority="26" stopIfTrue="1" operator="equal">
      <formula>0</formula>
    </cfRule>
  </conditionalFormatting>
  <conditionalFormatting sqref="G46">
    <cfRule type="cellIs" dxfId="4" priority="25" stopIfTrue="1" operator="equal">
      <formula>0</formula>
    </cfRule>
  </conditionalFormatting>
  <conditionalFormatting sqref="F33:G33">
    <cfRule type="cellIs" dxfId="3" priority="24" stopIfTrue="1" operator="equal">
      <formula>0</formula>
    </cfRule>
  </conditionalFormatting>
  <conditionalFormatting sqref="F43:G43">
    <cfRule type="cellIs" dxfId="2" priority="23" stopIfTrue="1" operator="equal">
      <formula>0</formula>
    </cfRule>
  </conditionalFormatting>
  <conditionalFormatting sqref="F61:G61">
    <cfRule type="cellIs" dxfId="1" priority="22" stopIfTrue="1" operator="equal">
      <formula>0</formula>
    </cfRule>
  </conditionalFormatting>
  <conditionalFormatting sqref="F24:G24 G25:G26">
    <cfRule type="cellIs" dxfId="0" priority="21" stopIfTrue="1" operator="equal">
      <formula>0</formula>
    </cfRule>
  </conditionalFormatting>
  <printOptions horizontalCentered="1"/>
  <pageMargins left="0.39370078740157483" right="0.39370078740157483" top="0.74803149606299213" bottom="0.59055118110236227" header="0.39370078740157483" footer="0.15748031496062992"/>
  <pageSetup paperSize="9" fitToHeight="0" orientation="landscape" blackAndWhite="1" horizontalDpi="300" r:id="rId1"/>
  <headerFooter alignWithMargins="0">
    <oddFooter>&amp;L&amp;8&amp;F     &amp;A&amp;R&amp;8&amp;D
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M174"/>
  <sheetViews>
    <sheetView showGridLines="0" topLeftCell="A85" zoomScaleNormal="100" workbookViewId="0">
      <selection activeCell="I109" sqref="I109"/>
    </sheetView>
  </sheetViews>
  <sheetFormatPr defaultRowHeight="11.25"/>
  <cols>
    <col min="1" max="1" width="7.140625" style="293" customWidth="1"/>
    <col min="2" max="2" width="1.42578125" style="293" customWidth="1"/>
    <col min="3" max="3" width="6.140625" style="293" customWidth="1"/>
    <col min="4" max="4" width="3.7109375" style="293" customWidth="1"/>
    <col min="5" max="5" width="14.7109375" style="293" customWidth="1"/>
    <col min="6" max="6" width="86.42578125" style="293" customWidth="1"/>
    <col min="7" max="7" width="6" style="293" customWidth="1"/>
    <col min="8" max="8" width="9.85546875" style="293" customWidth="1"/>
    <col min="9" max="9" width="17.28515625" style="252" customWidth="1"/>
    <col min="10" max="11" width="17.28515625" style="293" customWidth="1"/>
    <col min="12" max="12" width="8" style="252" customWidth="1"/>
    <col min="13" max="13" width="9.28515625" style="252" hidden="1" customWidth="1"/>
    <col min="14" max="14" width="8" style="252" hidden="1" customWidth="1"/>
    <col min="15" max="20" width="12.140625" style="252" hidden="1" customWidth="1"/>
    <col min="21" max="21" width="14" style="252" hidden="1" customWidth="1"/>
    <col min="22" max="22" width="10.5703125" style="252" customWidth="1"/>
    <col min="23" max="23" width="14" style="252" customWidth="1"/>
    <col min="24" max="24" width="10.5703125" style="252" customWidth="1"/>
    <col min="25" max="25" width="12.85546875" style="252" customWidth="1"/>
    <col min="26" max="26" width="9.42578125" style="252" customWidth="1"/>
    <col min="27" max="27" width="12.85546875" style="252" customWidth="1"/>
    <col min="28" max="28" width="14" style="252" customWidth="1"/>
    <col min="29" max="29" width="9.42578125" style="252" customWidth="1"/>
    <col min="30" max="30" width="12.85546875" style="252" customWidth="1"/>
    <col min="31" max="31" width="14" style="252" customWidth="1"/>
    <col min="32" max="43" width="7.28515625" style="252" customWidth="1"/>
    <col min="44" max="65" width="8" style="252" hidden="1" customWidth="1"/>
    <col min="66" max="1025" width="7.28515625" style="252" customWidth="1"/>
    <col min="1026" max="16384" width="9.140625" style="252"/>
  </cols>
  <sheetData>
    <row r="1" spans="1:47" ht="20.45" customHeight="1">
      <c r="C1" s="79" t="s">
        <v>3826</v>
      </c>
      <c r="I1" s="293"/>
    </row>
    <row r="2" spans="1:47" ht="20.45" customHeight="1">
      <c r="C2" s="294" t="s">
        <v>1487</v>
      </c>
      <c r="I2" s="293"/>
      <c r="L2" s="766" t="s">
        <v>1606</v>
      </c>
      <c r="M2" s="766"/>
      <c r="N2" s="766"/>
      <c r="O2" s="766"/>
      <c r="P2" s="766"/>
      <c r="Q2" s="766"/>
      <c r="R2" s="766"/>
      <c r="S2" s="766"/>
      <c r="T2" s="766"/>
      <c r="U2" s="766"/>
      <c r="V2" s="766"/>
      <c r="AT2" s="253" t="s">
        <v>1607</v>
      </c>
    </row>
    <row r="3" spans="1:47" ht="20.45" customHeight="1">
      <c r="C3" s="294" t="s">
        <v>1608</v>
      </c>
      <c r="I3" s="293"/>
    </row>
    <row r="4" spans="1:47">
      <c r="I4" s="293"/>
    </row>
    <row r="5" spans="1:47">
      <c r="I5" s="293"/>
    </row>
    <row r="6" spans="1:47" s="254" customFormat="1" ht="6.95" customHeight="1">
      <c r="A6" s="295"/>
      <c r="B6" s="296"/>
      <c r="C6" s="297"/>
      <c r="D6" s="297"/>
      <c r="E6" s="297"/>
      <c r="F6" s="297"/>
      <c r="G6" s="297"/>
      <c r="H6" s="297"/>
      <c r="I6" s="297"/>
      <c r="J6" s="297"/>
      <c r="K6" s="333"/>
      <c r="L6" s="64"/>
    </row>
    <row r="7" spans="1:47" s="254" customFormat="1" ht="24.95" customHeight="1">
      <c r="A7" s="295"/>
      <c r="B7" s="298"/>
      <c r="C7" s="299" t="s">
        <v>1609</v>
      </c>
      <c r="D7" s="295"/>
      <c r="E7" s="295"/>
      <c r="F7" s="295"/>
      <c r="G7" s="295"/>
      <c r="H7" s="295"/>
      <c r="I7" s="295"/>
      <c r="J7" s="295"/>
      <c r="K7" s="334"/>
      <c r="L7" s="64"/>
    </row>
    <row r="8" spans="1:47" s="254" customFormat="1" ht="6.95" customHeight="1">
      <c r="A8" s="295"/>
      <c r="B8" s="298"/>
      <c r="C8" s="295"/>
      <c r="D8" s="295"/>
      <c r="E8" s="295"/>
      <c r="F8" s="295"/>
      <c r="G8" s="295"/>
      <c r="H8" s="295"/>
      <c r="I8" s="295"/>
      <c r="J8" s="295"/>
      <c r="K8" s="334"/>
      <c r="L8" s="64"/>
    </row>
    <row r="9" spans="1:47" s="254" customFormat="1" ht="22.9" customHeight="1">
      <c r="A9" s="295"/>
      <c r="B9" s="298"/>
      <c r="C9" s="300" t="s">
        <v>1610</v>
      </c>
      <c r="D9" s="295"/>
      <c r="E9" s="295"/>
      <c r="F9" s="295"/>
      <c r="G9" s="295"/>
      <c r="H9" s="295"/>
      <c r="I9" s="295"/>
      <c r="J9" s="335">
        <f>J26</f>
        <v>0</v>
      </c>
      <c r="K9" s="334"/>
      <c r="L9" s="64"/>
      <c r="AU9" s="253" t="s">
        <v>1611</v>
      </c>
    </row>
    <row r="10" spans="1:47" s="256" customFormat="1" ht="24.95" customHeight="1">
      <c r="A10" s="301"/>
      <c r="B10" s="302"/>
      <c r="C10" s="301"/>
      <c r="D10" s="303" t="s">
        <v>1612</v>
      </c>
      <c r="E10" s="304"/>
      <c r="F10" s="304"/>
      <c r="G10" s="304"/>
      <c r="H10" s="304"/>
      <c r="I10" s="304"/>
      <c r="J10" s="336">
        <f>J27</f>
        <v>0</v>
      </c>
      <c r="K10" s="337"/>
      <c r="L10" s="255"/>
    </row>
    <row r="11" spans="1:47" s="258" customFormat="1" ht="19.899999999999999" customHeight="1">
      <c r="A11" s="305"/>
      <c r="B11" s="306"/>
      <c r="C11" s="305"/>
      <c r="D11" s="307" t="s">
        <v>1613</v>
      </c>
      <c r="E11" s="308"/>
      <c r="F11" s="308"/>
      <c r="G11" s="308"/>
      <c r="H11" s="308"/>
      <c r="I11" s="308"/>
      <c r="J11" s="338">
        <f>J28</f>
        <v>0</v>
      </c>
      <c r="K11" s="339"/>
      <c r="L11" s="257"/>
    </row>
    <row r="12" spans="1:47" s="258" customFormat="1" ht="19.899999999999999" customHeight="1">
      <c r="A12" s="305"/>
      <c r="B12" s="306"/>
      <c r="C12" s="305"/>
      <c r="D12" s="307" t="s">
        <v>1614</v>
      </c>
      <c r="E12" s="308"/>
      <c r="F12" s="308"/>
      <c r="G12" s="308"/>
      <c r="H12" s="308"/>
      <c r="I12" s="308"/>
      <c r="J12" s="338">
        <f>J46</f>
        <v>0</v>
      </c>
      <c r="K12" s="339"/>
      <c r="L12" s="257"/>
    </row>
    <row r="13" spans="1:47" s="258" customFormat="1" ht="19.899999999999999" customHeight="1">
      <c r="A13" s="305"/>
      <c r="B13" s="306"/>
      <c r="C13" s="305"/>
      <c r="D13" s="307" t="s">
        <v>1615</v>
      </c>
      <c r="E13" s="308"/>
      <c r="F13" s="308"/>
      <c r="G13" s="308"/>
      <c r="H13" s="308"/>
      <c r="I13" s="308"/>
      <c r="J13" s="338">
        <f>J75</f>
        <v>0</v>
      </c>
      <c r="K13" s="339"/>
      <c r="L13" s="257"/>
    </row>
    <row r="14" spans="1:47" s="258" customFormat="1" ht="19.899999999999999" customHeight="1">
      <c r="A14" s="305"/>
      <c r="B14" s="306"/>
      <c r="C14" s="305"/>
      <c r="D14" s="307" t="s">
        <v>1616</v>
      </c>
      <c r="E14" s="308"/>
      <c r="F14" s="308"/>
      <c r="G14" s="308"/>
      <c r="H14" s="308"/>
      <c r="I14" s="308"/>
      <c r="J14" s="338">
        <f>J92</f>
        <v>0</v>
      </c>
      <c r="K14" s="339"/>
      <c r="L14" s="257"/>
    </row>
    <row r="15" spans="1:47" s="258" customFormat="1" ht="19.899999999999999" customHeight="1">
      <c r="A15" s="305"/>
      <c r="B15" s="306"/>
      <c r="C15" s="305"/>
      <c r="D15" s="307" t="s">
        <v>1617</v>
      </c>
      <c r="E15" s="308"/>
      <c r="F15" s="308"/>
      <c r="G15" s="308"/>
      <c r="H15" s="308"/>
      <c r="I15" s="308"/>
      <c r="J15" s="338">
        <f>J131</f>
        <v>0</v>
      </c>
      <c r="K15" s="339"/>
      <c r="L15" s="257"/>
    </row>
    <row r="16" spans="1:47" s="258" customFormat="1" ht="19.899999999999999" customHeight="1">
      <c r="A16" s="305"/>
      <c r="B16" s="306"/>
      <c r="C16" s="305"/>
      <c r="D16" s="307" t="s">
        <v>1618</v>
      </c>
      <c r="E16" s="308"/>
      <c r="F16" s="308"/>
      <c r="G16" s="308"/>
      <c r="H16" s="308"/>
      <c r="I16" s="308"/>
      <c r="J16" s="338">
        <f>J172</f>
        <v>0</v>
      </c>
      <c r="K16" s="339"/>
      <c r="L16" s="257"/>
    </row>
    <row r="17" spans="1:65" s="254" customFormat="1" ht="21.95" customHeight="1">
      <c r="A17" s="295"/>
      <c r="B17" s="298"/>
      <c r="C17" s="295"/>
      <c r="D17" s="295"/>
      <c r="E17" s="295"/>
      <c r="F17" s="295"/>
      <c r="G17" s="295"/>
      <c r="H17" s="295"/>
      <c r="I17" s="295"/>
      <c r="J17" s="295"/>
      <c r="K17" s="334"/>
      <c r="L17" s="64"/>
    </row>
    <row r="18" spans="1:65" s="254" customFormat="1" ht="6.95" customHeight="1">
      <c r="A18" s="295"/>
      <c r="B18" s="309"/>
      <c r="C18" s="310"/>
      <c r="D18" s="310"/>
      <c r="E18" s="310"/>
      <c r="F18" s="310"/>
      <c r="G18" s="310"/>
      <c r="H18" s="310"/>
      <c r="I18" s="310"/>
      <c r="J18" s="310"/>
      <c r="K18" s="340"/>
      <c r="L18" s="64"/>
    </row>
    <row r="19" spans="1:65">
      <c r="I19" s="293"/>
    </row>
    <row r="20" spans="1:65">
      <c r="I20" s="293"/>
    </row>
    <row r="21" spans="1:65">
      <c r="I21" s="293"/>
    </row>
    <row r="22" spans="1:65" s="254" customFormat="1" ht="6.95" customHeight="1">
      <c r="A22" s="295"/>
      <c r="B22" s="296"/>
      <c r="C22" s="297"/>
      <c r="D22" s="297"/>
      <c r="E22" s="297"/>
      <c r="F22" s="297"/>
      <c r="G22" s="297"/>
      <c r="H22" s="297"/>
      <c r="I22" s="297"/>
      <c r="J22" s="297"/>
      <c r="K22" s="333"/>
      <c r="L22" s="64"/>
    </row>
    <row r="23" spans="1:65" s="254" customFormat="1" ht="24.95" customHeight="1">
      <c r="A23" s="295"/>
      <c r="B23" s="298"/>
      <c r="C23" s="299" t="s">
        <v>1619</v>
      </c>
      <c r="D23" s="295"/>
      <c r="E23" s="295"/>
      <c r="F23" s="295"/>
      <c r="G23" s="295"/>
      <c r="H23" s="295"/>
      <c r="I23" s="295"/>
      <c r="J23" s="295"/>
      <c r="K23" s="334"/>
      <c r="L23" s="64"/>
    </row>
    <row r="24" spans="1:65" s="254" customFormat="1" ht="6.95" customHeight="1">
      <c r="A24" s="295"/>
      <c r="B24" s="298"/>
      <c r="C24" s="295"/>
      <c r="D24" s="295"/>
      <c r="E24" s="295"/>
      <c r="F24" s="295"/>
      <c r="G24" s="295"/>
      <c r="H24" s="295"/>
      <c r="I24" s="295"/>
      <c r="J24" s="295"/>
      <c r="K24" s="334"/>
      <c r="L24" s="64"/>
    </row>
    <row r="25" spans="1:65" s="264" customFormat="1" ht="29.25" customHeight="1">
      <c r="A25" s="311"/>
      <c r="B25" s="312"/>
      <c r="C25" s="313" t="s">
        <v>1620</v>
      </c>
      <c r="D25" s="314" t="s">
        <v>15</v>
      </c>
      <c r="E25" s="314" t="s">
        <v>14</v>
      </c>
      <c r="F25" s="314" t="s">
        <v>21</v>
      </c>
      <c r="G25" s="314" t="s">
        <v>5</v>
      </c>
      <c r="H25" s="314" t="s">
        <v>1621</v>
      </c>
      <c r="I25" s="314" t="s">
        <v>1622</v>
      </c>
      <c r="J25" s="314" t="s">
        <v>1623</v>
      </c>
      <c r="K25" s="341" t="s">
        <v>1624</v>
      </c>
      <c r="L25" s="260"/>
      <c r="M25" s="261"/>
      <c r="N25" s="262" t="s">
        <v>1625</v>
      </c>
      <c r="O25" s="262" t="s">
        <v>1626</v>
      </c>
      <c r="P25" s="262" t="s">
        <v>1627</v>
      </c>
      <c r="Q25" s="262" t="s">
        <v>1628</v>
      </c>
      <c r="R25" s="262" t="s">
        <v>1629</v>
      </c>
      <c r="S25" s="262" t="s">
        <v>1630</v>
      </c>
      <c r="T25" s="263" t="s">
        <v>1631</v>
      </c>
    </row>
    <row r="26" spans="1:65" s="254" customFormat="1" ht="22.9" customHeight="1">
      <c r="A26" s="295"/>
      <c r="B26" s="298"/>
      <c r="C26" s="315" t="s">
        <v>1632</v>
      </c>
      <c r="D26" s="295"/>
      <c r="E26" s="295"/>
      <c r="F26" s="295"/>
      <c r="G26" s="295"/>
      <c r="H26" s="295"/>
      <c r="J26" s="342">
        <f>BK26</f>
        <v>0</v>
      </c>
      <c r="K26" s="334"/>
      <c r="L26" s="64"/>
      <c r="M26" s="265"/>
      <c r="N26" s="266"/>
      <c r="O26" s="266"/>
      <c r="P26" s="267">
        <f>P27</f>
        <v>474.85011900000001</v>
      </c>
      <c r="Q26" s="266"/>
      <c r="R26" s="267">
        <f>R27</f>
        <v>1.4657800000000001</v>
      </c>
      <c r="S26" s="266"/>
      <c r="T26" s="268">
        <f>T27</f>
        <v>2.867</v>
      </c>
      <c r="AT26" s="253" t="s">
        <v>1633</v>
      </c>
      <c r="AU26" s="253" t="s">
        <v>1611</v>
      </c>
      <c r="BK26" s="269">
        <f>BK27</f>
        <v>0</v>
      </c>
    </row>
    <row r="27" spans="1:65" s="271" customFormat="1" ht="25.9" customHeight="1">
      <c r="A27" s="316"/>
      <c r="B27" s="317"/>
      <c r="C27" s="316"/>
      <c r="D27" s="318" t="s">
        <v>1633</v>
      </c>
      <c r="E27" s="319" t="s">
        <v>1634</v>
      </c>
      <c r="F27" s="319" t="s">
        <v>1635</v>
      </c>
      <c r="G27" s="316"/>
      <c r="H27" s="316"/>
      <c r="J27" s="343">
        <f>BK27</f>
        <v>0</v>
      </c>
      <c r="K27" s="344"/>
      <c r="L27" s="270"/>
      <c r="M27" s="273"/>
      <c r="P27" s="274">
        <f>P28+P46+P75+P92+P131+P172</f>
        <v>474.85011900000001</v>
      </c>
      <c r="R27" s="274">
        <f>R28+R46+R75+R92+R131+R172</f>
        <v>1.4657800000000001</v>
      </c>
      <c r="T27" s="275">
        <f>T28+T46+T75+T92+T131+T172</f>
        <v>2.867</v>
      </c>
      <c r="AR27" s="272" t="s">
        <v>1636</v>
      </c>
      <c r="AT27" s="276" t="s">
        <v>1633</v>
      </c>
      <c r="AU27" s="276" t="s">
        <v>1637</v>
      </c>
      <c r="AY27" s="272" t="s">
        <v>1638</v>
      </c>
      <c r="BK27" s="277">
        <f>BK28+BK46+BK75+BK92+BK131+BK172</f>
        <v>0</v>
      </c>
    </row>
    <row r="28" spans="1:65" s="271" customFormat="1" ht="22.9" customHeight="1">
      <c r="A28" s="316"/>
      <c r="B28" s="317"/>
      <c r="C28" s="316"/>
      <c r="D28" s="318" t="s">
        <v>1633</v>
      </c>
      <c r="E28" s="320" t="s">
        <v>1639</v>
      </c>
      <c r="F28" s="320" t="s">
        <v>1640</v>
      </c>
      <c r="G28" s="316"/>
      <c r="H28" s="316"/>
      <c r="J28" s="345">
        <f>BK28</f>
        <v>0</v>
      </c>
      <c r="K28" s="344"/>
      <c r="L28" s="270"/>
      <c r="M28" s="273"/>
      <c r="P28" s="274">
        <f>SUM(P29:P45)</f>
        <v>59.387059999999998</v>
      </c>
      <c r="R28" s="274">
        <f>SUM(R29:R45)</f>
        <v>0.11852000000000001</v>
      </c>
      <c r="T28" s="275">
        <f>SUM(T29:T45)</f>
        <v>5.4600000000000003E-2</v>
      </c>
      <c r="AR28" s="272" t="s">
        <v>1636</v>
      </c>
      <c r="AT28" s="276" t="s">
        <v>1633</v>
      </c>
      <c r="AU28" s="276" t="s">
        <v>1641</v>
      </c>
      <c r="AY28" s="272" t="s">
        <v>1638</v>
      </c>
      <c r="BK28" s="277">
        <f>SUM(BK29:BK45)</f>
        <v>0</v>
      </c>
    </row>
    <row r="29" spans="1:65" s="254" customFormat="1" ht="16.5" customHeight="1">
      <c r="A29" s="295"/>
      <c r="B29" s="298"/>
      <c r="C29" s="321">
        <v>1</v>
      </c>
      <c r="D29" s="321" t="s">
        <v>1642</v>
      </c>
      <c r="E29" s="322" t="s">
        <v>1643</v>
      </c>
      <c r="F29" s="323" t="s">
        <v>1644</v>
      </c>
      <c r="G29" s="324" t="s">
        <v>3</v>
      </c>
      <c r="H29" s="325">
        <v>130</v>
      </c>
      <c r="I29" s="65"/>
      <c r="J29" s="346">
        <f t="shared" ref="J29:J45" si="0">ROUND(I29*H29,2)</f>
        <v>0</v>
      </c>
      <c r="K29" s="347" t="s">
        <v>1645</v>
      </c>
      <c r="L29" s="64"/>
      <c r="M29" s="278"/>
      <c r="N29" s="279" t="s">
        <v>1646</v>
      </c>
      <c r="O29" s="280">
        <v>0.05</v>
      </c>
      <c r="P29" s="280">
        <f t="shared" ref="P29:P45" si="1">O29*H29</f>
        <v>6.5</v>
      </c>
      <c r="Q29" s="280">
        <v>0</v>
      </c>
      <c r="R29" s="280">
        <f t="shared" ref="R29:R45" si="2">Q29*H29</f>
        <v>0</v>
      </c>
      <c r="S29" s="280">
        <v>4.2000000000000002E-4</v>
      </c>
      <c r="T29" s="281">
        <f t="shared" ref="T29:T45" si="3">S29*H29</f>
        <v>5.4600000000000003E-2</v>
      </c>
      <c r="AR29" s="282" t="s">
        <v>1647</v>
      </c>
      <c r="AT29" s="282" t="s">
        <v>1642</v>
      </c>
      <c r="AU29" s="282" t="s">
        <v>1636</v>
      </c>
      <c r="AY29" s="253" t="s">
        <v>1638</v>
      </c>
      <c r="BE29" s="283">
        <f t="shared" ref="BE29:BE45" si="4">IF(N29="základní",J29,0)</f>
        <v>0</v>
      </c>
      <c r="BF29" s="283">
        <f t="shared" ref="BF29:BF45" si="5">IF(N29="snížená",J29,0)</f>
        <v>0</v>
      </c>
      <c r="BG29" s="283">
        <f t="shared" ref="BG29:BG45" si="6">IF(N29="zákl. přenesená",J29,0)</f>
        <v>0</v>
      </c>
      <c r="BH29" s="283">
        <f t="shared" ref="BH29:BH45" si="7">IF(N29="sníž. přenesená",J29,0)</f>
        <v>0</v>
      </c>
      <c r="BI29" s="283">
        <f t="shared" ref="BI29:BI45" si="8">IF(N29="nulová",J29,0)</f>
        <v>0</v>
      </c>
      <c r="BJ29" s="253" t="s">
        <v>1636</v>
      </c>
      <c r="BK29" s="283">
        <f t="shared" ref="BK29:BK45" si="9">ROUND(I29*H29,2)</f>
        <v>0</v>
      </c>
      <c r="BL29" s="253" t="s">
        <v>1647</v>
      </c>
      <c r="BM29" s="282" t="s">
        <v>1648</v>
      </c>
    </row>
    <row r="30" spans="1:65" s="254" customFormat="1" ht="16.5" customHeight="1">
      <c r="A30" s="295"/>
      <c r="B30" s="298"/>
      <c r="C30" s="321">
        <v>2</v>
      </c>
      <c r="D30" s="321" t="s">
        <v>1642</v>
      </c>
      <c r="E30" s="322" t="s">
        <v>1649</v>
      </c>
      <c r="F30" s="323" t="s">
        <v>1650</v>
      </c>
      <c r="G30" s="324" t="s">
        <v>4</v>
      </c>
      <c r="H30" s="325">
        <v>0.129</v>
      </c>
      <c r="I30" s="65"/>
      <c r="J30" s="346">
        <f t="shared" si="0"/>
        <v>0</v>
      </c>
      <c r="K30" s="347" t="s">
        <v>1651</v>
      </c>
      <c r="L30" s="64"/>
      <c r="M30" s="278"/>
      <c r="N30" s="279" t="s">
        <v>1646</v>
      </c>
      <c r="O30" s="280">
        <v>0</v>
      </c>
      <c r="P30" s="280">
        <f t="shared" si="1"/>
        <v>0</v>
      </c>
      <c r="Q30" s="280">
        <v>0</v>
      </c>
      <c r="R30" s="280">
        <f t="shared" si="2"/>
        <v>0</v>
      </c>
      <c r="S30" s="280">
        <v>0</v>
      </c>
      <c r="T30" s="281">
        <f t="shared" si="3"/>
        <v>0</v>
      </c>
      <c r="AR30" s="282" t="s">
        <v>1647</v>
      </c>
      <c r="AT30" s="282" t="s">
        <v>1642</v>
      </c>
      <c r="AU30" s="282" t="s">
        <v>1636</v>
      </c>
      <c r="AY30" s="253" t="s">
        <v>1638</v>
      </c>
      <c r="BE30" s="283">
        <f t="shared" si="4"/>
        <v>0</v>
      </c>
      <c r="BF30" s="283">
        <f t="shared" si="5"/>
        <v>0</v>
      </c>
      <c r="BG30" s="283">
        <f t="shared" si="6"/>
        <v>0</v>
      </c>
      <c r="BH30" s="283">
        <f t="shared" si="7"/>
        <v>0</v>
      </c>
      <c r="BI30" s="283">
        <f t="shared" si="8"/>
        <v>0</v>
      </c>
      <c r="BJ30" s="253" t="s">
        <v>1636</v>
      </c>
      <c r="BK30" s="283">
        <f t="shared" si="9"/>
        <v>0</v>
      </c>
      <c r="BL30" s="253" t="s">
        <v>1647</v>
      </c>
      <c r="BM30" s="282" t="s">
        <v>1652</v>
      </c>
    </row>
    <row r="31" spans="1:65" s="254" customFormat="1" ht="16.5" customHeight="1">
      <c r="A31" s="295"/>
      <c r="B31" s="298"/>
      <c r="C31" s="321">
        <v>3</v>
      </c>
      <c r="D31" s="326" t="s">
        <v>1653</v>
      </c>
      <c r="E31" s="327" t="s">
        <v>1654</v>
      </c>
      <c r="F31" s="328" t="s">
        <v>1655</v>
      </c>
      <c r="G31" s="329" t="s">
        <v>3</v>
      </c>
      <c r="H31" s="330">
        <v>8</v>
      </c>
      <c r="I31" s="66"/>
      <c r="J31" s="348">
        <f t="shared" si="0"/>
        <v>0</v>
      </c>
      <c r="K31" s="349" t="s">
        <v>1645</v>
      </c>
      <c r="L31" s="284"/>
      <c r="M31" s="285"/>
      <c r="N31" s="286" t="s">
        <v>1646</v>
      </c>
      <c r="O31" s="280">
        <v>0</v>
      </c>
      <c r="P31" s="280">
        <f t="shared" si="1"/>
        <v>0</v>
      </c>
      <c r="Q31" s="280">
        <v>5.9000000000000003E-4</v>
      </c>
      <c r="R31" s="280">
        <f t="shared" si="2"/>
        <v>4.7200000000000002E-3</v>
      </c>
      <c r="S31" s="280">
        <v>0</v>
      </c>
      <c r="T31" s="281">
        <f t="shared" si="3"/>
        <v>0</v>
      </c>
      <c r="AR31" s="282" t="s">
        <v>1656</v>
      </c>
      <c r="AT31" s="282" t="s">
        <v>1653</v>
      </c>
      <c r="AU31" s="282" t="s">
        <v>1636</v>
      </c>
      <c r="AY31" s="253" t="s">
        <v>1638</v>
      </c>
      <c r="BE31" s="283">
        <f t="shared" si="4"/>
        <v>0</v>
      </c>
      <c r="BF31" s="283">
        <f t="shared" si="5"/>
        <v>0</v>
      </c>
      <c r="BG31" s="283">
        <f t="shared" si="6"/>
        <v>0</v>
      </c>
      <c r="BH31" s="283">
        <f t="shared" si="7"/>
        <v>0</v>
      </c>
      <c r="BI31" s="283">
        <f t="shared" si="8"/>
        <v>0</v>
      </c>
      <c r="BJ31" s="253" t="s">
        <v>1636</v>
      </c>
      <c r="BK31" s="283">
        <f t="shared" si="9"/>
        <v>0</v>
      </c>
      <c r="BL31" s="253" t="s">
        <v>1647</v>
      </c>
      <c r="BM31" s="282" t="s">
        <v>1657</v>
      </c>
    </row>
    <row r="32" spans="1:65" s="254" customFormat="1" ht="16.5" customHeight="1">
      <c r="A32" s="295"/>
      <c r="B32" s="298"/>
      <c r="C32" s="321">
        <v>4</v>
      </c>
      <c r="D32" s="326" t="s">
        <v>1653</v>
      </c>
      <c r="E32" s="327" t="s">
        <v>1658</v>
      </c>
      <c r="F32" s="328" t="s">
        <v>1659</v>
      </c>
      <c r="G32" s="329" t="s">
        <v>3</v>
      </c>
      <c r="H32" s="330">
        <v>36</v>
      </c>
      <c r="I32" s="66"/>
      <c r="J32" s="348">
        <f t="shared" si="0"/>
        <v>0</v>
      </c>
      <c r="K32" s="349" t="s">
        <v>1645</v>
      </c>
      <c r="L32" s="284"/>
      <c r="M32" s="285"/>
      <c r="N32" s="286" t="s">
        <v>1646</v>
      </c>
      <c r="O32" s="280">
        <v>0</v>
      </c>
      <c r="P32" s="280">
        <f t="shared" si="1"/>
        <v>0</v>
      </c>
      <c r="Q32" s="280">
        <v>6.4999999999999997E-4</v>
      </c>
      <c r="R32" s="280">
        <f t="shared" si="2"/>
        <v>2.3399999999999997E-2</v>
      </c>
      <c r="S32" s="280">
        <v>0</v>
      </c>
      <c r="T32" s="281">
        <f t="shared" si="3"/>
        <v>0</v>
      </c>
      <c r="AR32" s="282" t="s">
        <v>1656</v>
      </c>
      <c r="AT32" s="282" t="s">
        <v>1653</v>
      </c>
      <c r="AU32" s="282" t="s">
        <v>1636</v>
      </c>
      <c r="AY32" s="253" t="s">
        <v>1638</v>
      </c>
      <c r="BE32" s="283">
        <f t="shared" si="4"/>
        <v>0</v>
      </c>
      <c r="BF32" s="283">
        <f t="shared" si="5"/>
        <v>0</v>
      </c>
      <c r="BG32" s="283">
        <f t="shared" si="6"/>
        <v>0</v>
      </c>
      <c r="BH32" s="283">
        <f t="shared" si="7"/>
        <v>0</v>
      </c>
      <c r="BI32" s="283">
        <f t="shared" si="8"/>
        <v>0</v>
      </c>
      <c r="BJ32" s="253" t="s">
        <v>1636</v>
      </c>
      <c r="BK32" s="283">
        <f t="shared" si="9"/>
        <v>0</v>
      </c>
      <c r="BL32" s="253" t="s">
        <v>1647</v>
      </c>
      <c r="BM32" s="282" t="s">
        <v>1660</v>
      </c>
    </row>
    <row r="33" spans="1:65" s="254" customFormat="1" ht="16.5" customHeight="1">
      <c r="A33" s="295"/>
      <c r="B33" s="298"/>
      <c r="C33" s="321">
        <v>5</v>
      </c>
      <c r="D33" s="326" t="s">
        <v>1653</v>
      </c>
      <c r="E33" s="327" t="s">
        <v>1661</v>
      </c>
      <c r="F33" s="328" t="s">
        <v>1662</v>
      </c>
      <c r="G33" s="329" t="s">
        <v>3</v>
      </c>
      <c r="H33" s="330">
        <v>22</v>
      </c>
      <c r="I33" s="66"/>
      <c r="J33" s="348">
        <f t="shared" si="0"/>
        <v>0</v>
      </c>
      <c r="K33" s="349" t="s">
        <v>1645</v>
      </c>
      <c r="L33" s="284"/>
      <c r="M33" s="285"/>
      <c r="N33" s="286" t="s">
        <v>1646</v>
      </c>
      <c r="O33" s="280">
        <v>0</v>
      </c>
      <c r="P33" s="280">
        <f t="shared" si="1"/>
        <v>0</v>
      </c>
      <c r="Q33" s="280">
        <v>8.8000000000000003E-4</v>
      </c>
      <c r="R33" s="280">
        <f t="shared" si="2"/>
        <v>1.9360000000000002E-2</v>
      </c>
      <c r="S33" s="280">
        <v>0</v>
      </c>
      <c r="T33" s="281">
        <f t="shared" si="3"/>
        <v>0</v>
      </c>
      <c r="AR33" s="282" t="s">
        <v>1656</v>
      </c>
      <c r="AT33" s="282" t="s">
        <v>1653</v>
      </c>
      <c r="AU33" s="282" t="s">
        <v>1636</v>
      </c>
      <c r="AY33" s="253" t="s">
        <v>1638</v>
      </c>
      <c r="BE33" s="283">
        <f t="shared" si="4"/>
        <v>0</v>
      </c>
      <c r="BF33" s="283">
        <f t="shared" si="5"/>
        <v>0</v>
      </c>
      <c r="BG33" s="283">
        <f t="shared" si="6"/>
        <v>0</v>
      </c>
      <c r="BH33" s="283">
        <f t="shared" si="7"/>
        <v>0</v>
      </c>
      <c r="BI33" s="283">
        <f t="shared" si="8"/>
        <v>0</v>
      </c>
      <c r="BJ33" s="253" t="s">
        <v>1636</v>
      </c>
      <c r="BK33" s="283">
        <f t="shared" si="9"/>
        <v>0</v>
      </c>
      <c r="BL33" s="253" t="s">
        <v>1647</v>
      </c>
      <c r="BM33" s="282" t="s">
        <v>1663</v>
      </c>
    </row>
    <row r="34" spans="1:65" s="254" customFormat="1" ht="16.5" customHeight="1">
      <c r="A34" s="295"/>
      <c r="B34" s="298"/>
      <c r="C34" s="321">
        <v>6</v>
      </c>
      <c r="D34" s="326" t="s">
        <v>1653</v>
      </c>
      <c r="E34" s="327" t="s">
        <v>1664</v>
      </c>
      <c r="F34" s="328" t="s">
        <v>1665</v>
      </c>
      <c r="G34" s="329" t="s">
        <v>3</v>
      </c>
      <c r="H34" s="330">
        <v>18</v>
      </c>
      <c r="I34" s="66"/>
      <c r="J34" s="348">
        <f t="shared" si="0"/>
        <v>0</v>
      </c>
      <c r="K34" s="349" t="s">
        <v>1645</v>
      </c>
      <c r="L34" s="284"/>
      <c r="M34" s="285"/>
      <c r="N34" s="286" t="s">
        <v>1646</v>
      </c>
      <c r="O34" s="280">
        <v>0</v>
      </c>
      <c r="P34" s="280">
        <f t="shared" si="1"/>
        <v>0</v>
      </c>
      <c r="Q34" s="280">
        <v>1.0200000000000001E-3</v>
      </c>
      <c r="R34" s="280">
        <f t="shared" si="2"/>
        <v>1.8360000000000001E-2</v>
      </c>
      <c r="S34" s="280">
        <v>0</v>
      </c>
      <c r="T34" s="281">
        <f t="shared" si="3"/>
        <v>0</v>
      </c>
      <c r="AR34" s="282" t="s">
        <v>1656</v>
      </c>
      <c r="AT34" s="282" t="s">
        <v>1653</v>
      </c>
      <c r="AU34" s="282" t="s">
        <v>1636</v>
      </c>
      <c r="AY34" s="253" t="s">
        <v>1638</v>
      </c>
      <c r="BE34" s="283">
        <f t="shared" si="4"/>
        <v>0</v>
      </c>
      <c r="BF34" s="283">
        <f t="shared" si="5"/>
        <v>0</v>
      </c>
      <c r="BG34" s="283">
        <f t="shared" si="6"/>
        <v>0</v>
      </c>
      <c r="BH34" s="283">
        <f t="shared" si="7"/>
        <v>0</v>
      </c>
      <c r="BI34" s="283">
        <f t="shared" si="8"/>
        <v>0</v>
      </c>
      <c r="BJ34" s="253" t="s">
        <v>1636</v>
      </c>
      <c r="BK34" s="283">
        <f t="shared" si="9"/>
        <v>0</v>
      </c>
      <c r="BL34" s="253" t="s">
        <v>1647</v>
      </c>
      <c r="BM34" s="282" t="s">
        <v>1666</v>
      </c>
    </row>
    <row r="35" spans="1:65" s="254" customFormat="1" ht="16.5" customHeight="1">
      <c r="A35" s="295"/>
      <c r="B35" s="298"/>
      <c r="C35" s="321">
        <v>7</v>
      </c>
      <c r="D35" s="321" t="s">
        <v>1642</v>
      </c>
      <c r="E35" s="322" t="s">
        <v>1667</v>
      </c>
      <c r="F35" s="323" t="s">
        <v>1668</v>
      </c>
      <c r="G35" s="324" t="s">
        <v>3</v>
      </c>
      <c r="H35" s="325">
        <v>6</v>
      </c>
      <c r="I35" s="65"/>
      <c r="J35" s="346">
        <f t="shared" si="0"/>
        <v>0</v>
      </c>
      <c r="K35" s="347" t="s">
        <v>1651</v>
      </c>
      <c r="L35" s="64"/>
      <c r="M35" s="278"/>
      <c r="N35" s="279" t="s">
        <v>1646</v>
      </c>
      <c r="O35" s="280">
        <v>0</v>
      </c>
      <c r="P35" s="280">
        <f t="shared" si="1"/>
        <v>0</v>
      </c>
      <c r="Q35" s="280">
        <v>0</v>
      </c>
      <c r="R35" s="280">
        <f t="shared" si="2"/>
        <v>0</v>
      </c>
      <c r="S35" s="280">
        <v>0</v>
      </c>
      <c r="T35" s="281">
        <f t="shared" si="3"/>
        <v>0</v>
      </c>
      <c r="AR35" s="282" t="s">
        <v>1647</v>
      </c>
      <c r="AT35" s="282" t="s">
        <v>1642</v>
      </c>
      <c r="AU35" s="282" t="s">
        <v>1636</v>
      </c>
      <c r="AY35" s="253" t="s">
        <v>1638</v>
      </c>
      <c r="BE35" s="283">
        <f t="shared" si="4"/>
        <v>0</v>
      </c>
      <c r="BF35" s="283">
        <f t="shared" si="5"/>
        <v>0</v>
      </c>
      <c r="BG35" s="283">
        <f t="shared" si="6"/>
        <v>0</v>
      </c>
      <c r="BH35" s="283">
        <f t="shared" si="7"/>
        <v>0</v>
      </c>
      <c r="BI35" s="283">
        <f t="shared" si="8"/>
        <v>0</v>
      </c>
      <c r="BJ35" s="253" t="s">
        <v>1636</v>
      </c>
      <c r="BK35" s="283">
        <f t="shared" si="9"/>
        <v>0</v>
      </c>
      <c r="BL35" s="253" t="s">
        <v>1647</v>
      </c>
      <c r="BM35" s="282" t="s">
        <v>1669</v>
      </c>
    </row>
    <row r="36" spans="1:65" s="254" customFormat="1" ht="16.5" customHeight="1">
      <c r="A36" s="295"/>
      <c r="B36" s="298"/>
      <c r="C36" s="321">
        <v>8</v>
      </c>
      <c r="D36" s="326" t="s">
        <v>1653</v>
      </c>
      <c r="E36" s="327" t="s">
        <v>1670</v>
      </c>
      <c r="F36" s="328" t="s">
        <v>1671</v>
      </c>
      <c r="G36" s="329" t="s">
        <v>3</v>
      </c>
      <c r="H36" s="330">
        <v>224</v>
      </c>
      <c r="I36" s="66"/>
      <c r="J36" s="348">
        <f t="shared" si="0"/>
        <v>0</v>
      </c>
      <c r="K36" s="349" t="s">
        <v>1645</v>
      </c>
      <c r="L36" s="284"/>
      <c r="M36" s="285"/>
      <c r="N36" s="286" t="s">
        <v>1646</v>
      </c>
      <c r="O36" s="280">
        <v>0</v>
      </c>
      <c r="P36" s="280">
        <f t="shared" si="1"/>
        <v>0</v>
      </c>
      <c r="Q36" s="280">
        <v>2.0000000000000002E-5</v>
      </c>
      <c r="R36" s="280">
        <f t="shared" si="2"/>
        <v>4.4800000000000005E-3</v>
      </c>
      <c r="S36" s="280">
        <v>0</v>
      </c>
      <c r="T36" s="281">
        <f t="shared" si="3"/>
        <v>0</v>
      </c>
      <c r="AR36" s="282" t="s">
        <v>1656</v>
      </c>
      <c r="AT36" s="282" t="s">
        <v>1653</v>
      </c>
      <c r="AU36" s="282" t="s">
        <v>1636</v>
      </c>
      <c r="AY36" s="253" t="s">
        <v>1638</v>
      </c>
      <c r="BE36" s="283">
        <f t="shared" si="4"/>
        <v>0</v>
      </c>
      <c r="BF36" s="283">
        <f t="shared" si="5"/>
        <v>0</v>
      </c>
      <c r="BG36" s="283">
        <f t="shared" si="6"/>
        <v>0</v>
      </c>
      <c r="BH36" s="283">
        <f t="shared" si="7"/>
        <v>0</v>
      </c>
      <c r="BI36" s="283">
        <f t="shared" si="8"/>
        <v>0</v>
      </c>
      <c r="BJ36" s="253" t="s">
        <v>1636</v>
      </c>
      <c r="BK36" s="283">
        <f t="shared" si="9"/>
        <v>0</v>
      </c>
      <c r="BL36" s="253" t="s">
        <v>1647</v>
      </c>
      <c r="BM36" s="282" t="s">
        <v>1672</v>
      </c>
    </row>
    <row r="37" spans="1:65" s="254" customFormat="1" ht="16.5" customHeight="1">
      <c r="A37" s="295"/>
      <c r="B37" s="298"/>
      <c r="C37" s="321">
        <v>9</v>
      </c>
      <c r="D37" s="326" t="s">
        <v>1653</v>
      </c>
      <c r="E37" s="327" t="s">
        <v>1673</v>
      </c>
      <c r="F37" s="328" t="s">
        <v>1674</v>
      </c>
      <c r="G37" s="329" t="s">
        <v>3</v>
      </c>
      <c r="H37" s="330">
        <v>42</v>
      </c>
      <c r="I37" s="66"/>
      <c r="J37" s="348">
        <f t="shared" si="0"/>
        <v>0</v>
      </c>
      <c r="K37" s="349" t="s">
        <v>1645</v>
      </c>
      <c r="L37" s="284"/>
      <c r="M37" s="285"/>
      <c r="N37" s="286" t="s">
        <v>1646</v>
      </c>
      <c r="O37" s="280">
        <v>0</v>
      </c>
      <c r="P37" s="280">
        <f t="shared" si="1"/>
        <v>0</v>
      </c>
      <c r="Q37" s="280">
        <v>2.0000000000000002E-5</v>
      </c>
      <c r="R37" s="280">
        <f t="shared" si="2"/>
        <v>8.4000000000000003E-4</v>
      </c>
      <c r="S37" s="280">
        <v>0</v>
      </c>
      <c r="T37" s="281">
        <f t="shared" si="3"/>
        <v>0</v>
      </c>
      <c r="AR37" s="282" t="s">
        <v>1656</v>
      </c>
      <c r="AT37" s="282" t="s">
        <v>1653</v>
      </c>
      <c r="AU37" s="282" t="s">
        <v>1636</v>
      </c>
      <c r="AY37" s="253" t="s">
        <v>1638</v>
      </c>
      <c r="BE37" s="283">
        <f t="shared" si="4"/>
        <v>0</v>
      </c>
      <c r="BF37" s="283">
        <f t="shared" si="5"/>
        <v>0</v>
      </c>
      <c r="BG37" s="283">
        <f t="shared" si="6"/>
        <v>0</v>
      </c>
      <c r="BH37" s="283">
        <f t="shared" si="7"/>
        <v>0</v>
      </c>
      <c r="BI37" s="283">
        <f t="shared" si="8"/>
        <v>0</v>
      </c>
      <c r="BJ37" s="253" t="s">
        <v>1636</v>
      </c>
      <c r="BK37" s="283">
        <f t="shared" si="9"/>
        <v>0</v>
      </c>
      <c r="BL37" s="253" t="s">
        <v>1647</v>
      </c>
      <c r="BM37" s="282" t="s">
        <v>1675</v>
      </c>
    </row>
    <row r="38" spans="1:65" s="254" customFormat="1" ht="16.5" customHeight="1">
      <c r="A38" s="295"/>
      <c r="B38" s="298"/>
      <c r="C38" s="321">
        <v>10</v>
      </c>
      <c r="D38" s="326" t="s">
        <v>1653</v>
      </c>
      <c r="E38" s="327" t="s">
        <v>1676</v>
      </c>
      <c r="F38" s="328" t="s">
        <v>1677</v>
      </c>
      <c r="G38" s="329" t="s">
        <v>3</v>
      </c>
      <c r="H38" s="330">
        <v>68</v>
      </c>
      <c r="I38" s="66"/>
      <c r="J38" s="348">
        <f t="shared" si="0"/>
        <v>0</v>
      </c>
      <c r="K38" s="349" t="s">
        <v>1645</v>
      </c>
      <c r="L38" s="284"/>
      <c r="M38" s="285"/>
      <c r="N38" s="286" t="s">
        <v>1646</v>
      </c>
      <c r="O38" s="280">
        <v>0</v>
      </c>
      <c r="P38" s="280">
        <f t="shared" si="1"/>
        <v>0</v>
      </c>
      <c r="Q38" s="280">
        <v>3.0000000000000001E-5</v>
      </c>
      <c r="R38" s="280">
        <f t="shared" si="2"/>
        <v>2.0400000000000001E-3</v>
      </c>
      <c r="S38" s="280">
        <v>0</v>
      </c>
      <c r="T38" s="281">
        <f t="shared" si="3"/>
        <v>0</v>
      </c>
      <c r="AR38" s="282" t="s">
        <v>1656</v>
      </c>
      <c r="AT38" s="282" t="s">
        <v>1653</v>
      </c>
      <c r="AU38" s="282" t="s">
        <v>1636</v>
      </c>
      <c r="AY38" s="253" t="s">
        <v>1638</v>
      </c>
      <c r="BE38" s="283">
        <f t="shared" si="4"/>
        <v>0</v>
      </c>
      <c r="BF38" s="283">
        <f t="shared" si="5"/>
        <v>0</v>
      </c>
      <c r="BG38" s="283">
        <f t="shared" si="6"/>
        <v>0</v>
      </c>
      <c r="BH38" s="283">
        <f t="shared" si="7"/>
        <v>0</v>
      </c>
      <c r="BI38" s="283">
        <f t="shared" si="8"/>
        <v>0</v>
      </c>
      <c r="BJ38" s="253" t="s">
        <v>1636</v>
      </c>
      <c r="BK38" s="283">
        <f t="shared" si="9"/>
        <v>0</v>
      </c>
      <c r="BL38" s="253" t="s">
        <v>1647</v>
      </c>
      <c r="BM38" s="282" t="s">
        <v>1678</v>
      </c>
    </row>
    <row r="39" spans="1:65" s="254" customFormat="1" ht="16.5" customHeight="1">
      <c r="A39" s="295"/>
      <c r="B39" s="298"/>
      <c r="C39" s="321">
        <v>11</v>
      </c>
      <c r="D39" s="326" t="s">
        <v>1653</v>
      </c>
      <c r="E39" s="327" t="s">
        <v>1679</v>
      </c>
      <c r="F39" s="328" t="s">
        <v>1680</v>
      </c>
      <c r="G39" s="329" t="s">
        <v>3</v>
      </c>
      <c r="H39" s="330">
        <v>50</v>
      </c>
      <c r="I39" s="66"/>
      <c r="J39" s="348">
        <f t="shared" si="0"/>
        <v>0</v>
      </c>
      <c r="K39" s="349" t="s">
        <v>1645</v>
      </c>
      <c r="L39" s="284"/>
      <c r="M39" s="285"/>
      <c r="N39" s="286" t="s">
        <v>1646</v>
      </c>
      <c r="O39" s="280">
        <v>0</v>
      </c>
      <c r="P39" s="280">
        <f t="shared" si="1"/>
        <v>0</v>
      </c>
      <c r="Q39" s="280">
        <v>3.0000000000000001E-5</v>
      </c>
      <c r="R39" s="280">
        <f t="shared" si="2"/>
        <v>1.5E-3</v>
      </c>
      <c r="S39" s="280">
        <v>0</v>
      </c>
      <c r="T39" s="281">
        <f t="shared" si="3"/>
        <v>0</v>
      </c>
      <c r="AR39" s="282" t="s">
        <v>1656</v>
      </c>
      <c r="AT39" s="282" t="s">
        <v>1653</v>
      </c>
      <c r="AU39" s="282" t="s">
        <v>1636</v>
      </c>
      <c r="AY39" s="253" t="s">
        <v>1638</v>
      </c>
      <c r="BE39" s="283">
        <f t="shared" si="4"/>
        <v>0</v>
      </c>
      <c r="BF39" s="283">
        <f t="shared" si="5"/>
        <v>0</v>
      </c>
      <c r="BG39" s="283">
        <f t="shared" si="6"/>
        <v>0</v>
      </c>
      <c r="BH39" s="283">
        <f t="shared" si="7"/>
        <v>0</v>
      </c>
      <c r="BI39" s="283">
        <f t="shared" si="8"/>
        <v>0</v>
      </c>
      <c r="BJ39" s="253" t="s">
        <v>1636</v>
      </c>
      <c r="BK39" s="283">
        <f t="shared" si="9"/>
        <v>0</v>
      </c>
      <c r="BL39" s="253" t="s">
        <v>1647</v>
      </c>
      <c r="BM39" s="282" t="s">
        <v>1681</v>
      </c>
    </row>
    <row r="40" spans="1:65" s="254" customFormat="1" ht="16.5" customHeight="1">
      <c r="A40" s="295"/>
      <c r="B40" s="298"/>
      <c r="C40" s="321">
        <v>12</v>
      </c>
      <c r="D40" s="321" t="s">
        <v>1642</v>
      </c>
      <c r="E40" s="322" t="s">
        <v>1682</v>
      </c>
      <c r="F40" s="323" t="s">
        <v>1683</v>
      </c>
      <c r="G40" s="324" t="s">
        <v>3</v>
      </c>
      <c r="H40" s="325">
        <v>384</v>
      </c>
      <c r="I40" s="65"/>
      <c r="J40" s="346">
        <f t="shared" si="0"/>
        <v>0</v>
      </c>
      <c r="K40" s="347" t="s">
        <v>1645</v>
      </c>
      <c r="L40" s="64"/>
      <c r="M40" s="278"/>
      <c r="N40" s="279" t="s">
        <v>1646</v>
      </c>
      <c r="O40" s="280">
        <v>0.106</v>
      </c>
      <c r="P40" s="280">
        <f t="shared" si="1"/>
        <v>40.704000000000001</v>
      </c>
      <c r="Q40" s="280">
        <v>6.0000000000000002E-5</v>
      </c>
      <c r="R40" s="280">
        <f t="shared" si="2"/>
        <v>2.3040000000000001E-2</v>
      </c>
      <c r="S40" s="280">
        <v>0</v>
      </c>
      <c r="T40" s="281">
        <f t="shared" si="3"/>
        <v>0</v>
      </c>
      <c r="AR40" s="282" t="s">
        <v>1647</v>
      </c>
      <c r="AT40" s="282" t="s">
        <v>1642</v>
      </c>
      <c r="AU40" s="282" t="s">
        <v>1636</v>
      </c>
      <c r="AY40" s="253" t="s">
        <v>1638</v>
      </c>
      <c r="BE40" s="283">
        <f t="shared" si="4"/>
        <v>0</v>
      </c>
      <c r="BF40" s="283">
        <f t="shared" si="5"/>
        <v>0</v>
      </c>
      <c r="BG40" s="283">
        <f t="shared" si="6"/>
        <v>0</v>
      </c>
      <c r="BH40" s="283">
        <f t="shared" si="7"/>
        <v>0</v>
      </c>
      <c r="BI40" s="283">
        <f t="shared" si="8"/>
        <v>0</v>
      </c>
      <c r="BJ40" s="253" t="s">
        <v>1636</v>
      </c>
      <c r="BK40" s="283">
        <f t="shared" si="9"/>
        <v>0</v>
      </c>
      <c r="BL40" s="253" t="s">
        <v>1647</v>
      </c>
      <c r="BM40" s="282" t="s">
        <v>1684</v>
      </c>
    </row>
    <row r="41" spans="1:65" s="254" customFormat="1" ht="16.5" customHeight="1">
      <c r="A41" s="295"/>
      <c r="B41" s="298"/>
      <c r="C41" s="321">
        <v>13</v>
      </c>
      <c r="D41" s="321" t="s">
        <v>1642</v>
      </c>
      <c r="E41" s="322" t="s">
        <v>1685</v>
      </c>
      <c r="F41" s="323" t="s">
        <v>1686</v>
      </c>
      <c r="G41" s="324" t="s">
        <v>3</v>
      </c>
      <c r="H41" s="325">
        <v>44</v>
      </c>
      <c r="I41" s="65"/>
      <c r="J41" s="346">
        <f t="shared" si="0"/>
        <v>0</v>
      </c>
      <c r="K41" s="347" t="s">
        <v>1645</v>
      </c>
      <c r="L41" s="64"/>
      <c r="M41" s="278"/>
      <c r="N41" s="279" t="s">
        <v>1646</v>
      </c>
      <c r="O41" s="280">
        <v>0.13</v>
      </c>
      <c r="P41" s="280">
        <f t="shared" si="1"/>
        <v>5.7200000000000006</v>
      </c>
      <c r="Q41" s="280">
        <v>1.9000000000000001E-4</v>
      </c>
      <c r="R41" s="280">
        <f t="shared" si="2"/>
        <v>8.3600000000000011E-3</v>
      </c>
      <c r="S41" s="280">
        <v>0</v>
      </c>
      <c r="T41" s="281">
        <f t="shared" si="3"/>
        <v>0</v>
      </c>
      <c r="AR41" s="282" t="s">
        <v>1647</v>
      </c>
      <c r="AT41" s="282" t="s">
        <v>1642</v>
      </c>
      <c r="AU41" s="282" t="s">
        <v>1636</v>
      </c>
      <c r="AY41" s="253" t="s">
        <v>1638</v>
      </c>
      <c r="BE41" s="283">
        <f t="shared" si="4"/>
        <v>0</v>
      </c>
      <c r="BF41" s="283">
        <f t="shared" si="5"/>
        <v>0</v>
      </c>
      <c r="BG41" s="283">
        <f t="shared" si="6"/>
        <v>0</v>
      </c>
      <c r="BH41" s="283">
        <f t="shared" si="7"/>
        <v>0</v>
      </c>
      <c r="BI41" s="283">
        <f t="shared" si="8"/>
        <v>0</v>
      </c>
      <c r="BJ41" s="253" t="s">
        <v>1636</v>
      </c>
      <c r="BK41" s="283">
        <f t="shared" si="9"/>
        <v>0</v>
      </c>
      <c r="BL41" s="253" t="s">
        <v>1647</v>
      </c>
      <c r="BM41" s="282" t="s">
        <v>1687</v>
      </c>
    </row>
    <row r="42" spans="1:65" s="254" customFormat="1" ht="16.5" customHeight="1">
      <c r="A42" s="295"/>
      <c r="B42" s="298"/>
      <c r="C42" s="321">
        <v>14</v>
      </c>
      <c r="D42" s="321" t="s">
        <v>1642</v>
      </c>
      <c r="E42" s="322" t="s">
        <v>1688</v>
      </c>
      <c r="F42" s="323" t="s">
        <v>1689</v>
      </c>
      <c r="G42" s="324" t="s">
        <v>3</v>
      </c>
      <c r="H42" s="325">
        <v>46</v>
      </c>
      <c r="I42" s="65"/>
      <c r="J42" s="346">
        <f t="shared" si="0"/>
        <v>0</v>
      </c>
      <c r="K42" s="347" t="s">
        <v>1645</v>
      </c>
      <c r="L42" s="64"/>
      <c r="M42" s="278"/>
      <c r="N42" s="279" t="s">
        <v>1646</v>
      </c>
      <c r="O42" s="280">
        <v>0.13600000000000001</v>
      </c>
      <c r="P42" s="280">
        <f t="shared" si="1"/>
        <v>6.2560000000000002</v>
      </c>
      <c r="Q42" s="280">
        <v>2.7E-4</v>
      </c>
      <c r="R42" s="280">
        <f t="shared" si="2"/>
        <v>1.242E-2</v>
      </c>
      <c r="S42" s="280">
        <v>0</v>
      </c>
      <c r="T42" s="281">
        <f t="shared" si="3"/>
        <v>0</v>
      </c>
      <c r="AR42" s="282" t="s">
        <v>1647</v>
      </c>
      <c r="AT42" s="282" t="s">
        <v>1642</v>
      </c>
      <c r="AU42" s="282" t="s">
        <v>1636</v>
      </c>
      <c r="AY42" s="253" t="s">
        <v>1638</v>
      </c>
      <c r="BE42" s="283">
        <f t="shared" si="4"/>
        <v>0</v>
      </c>
      <c r="BF42" s="283">
        <f t="shared" si="5"/>
        <v>0</v>
      </c>
      <c r="BG42" s="283">
        <f t="shared" si="6"/>
        <v>0</v>
      </c>
      <c r="BH42" s="283">
        <f t="shared" si="7"/>
        <v>0</v>
      </c>
      <c r="BI42" s="283">
        <f t="shared" si="8"/>
        <v>0</v>
      </c>
      <c r="BJ42" s="253" t="s">
        <v>1636</v>
      </c>
      <c r="BK42" s="283">
        <f t="shared" si="9"/>
        <v>0</v>
      </c>
      <c r="BL42" s="253" t="s">
        <v>1647</v>
      </c>
      <c r="BM42" s="282" t="s">
        <v>1690</v>
      </c>
    </row>
    <row r="43" spans="1:65" s="254" customFormat="1" ht="16.5" customHeight="1">
      <c r="A43" s="295"/>
      <c r="B43" s="298"/>
      <c r="C43" s="321">
        <v>15</v>
      </c>
      <c r="D43" s="321" t="s">
        <v>1642</v>
      </c>
      <c r="E43" s="322" t="s">
        <v>1691</v>
      </c>
      <c r="F43" s="323" t="s">
        <v>1692</v>
      </c>
      <c r="G43" s="324" t="s">
        <v>18</v>
      </c>
      <c r="H43" s="325">
        <v>1</v>
      </c>
      <c r="I43" s="65"/>
      <c r="J43" s="346">
        <f t="shared" si="0"/>
        <v>0</v>
      </c>
      <c r="K43" s="347" t="s">
        <v>1651</v>
      </c>
      <c r="L43" s="64"/>
      <c r="M43" s="278"/>
      <c r="N43" s="279" t="s">
        <v>1646</v>
      </c>
      <c r="O43" s="280">
        <v>0</v>
      </c>
      <c r="P43" s="280">
        <f t="shared" si="1"/>
        <v>0</v>
      </c>
      <c r="Q43" s="280">
        <v>0</v>
      </c>
      <c r="R43" s="280">
        <f t="shared" si="2"/>
        <v>0</v>
      </c>
      <c r="S43" s="280">
        <v>0</v>
      </c>
      <c r="T43" s="281">
        <f t="shared" si="3"/>
        <v>0</v>
      </c>
      <c r="AR43" s="282" t="s">
        <v>1647</v>
      </c>
      <c r="AT43" s="282" t="s">
        <v>1642</v>
      </c>
      <c r="AU43" s="282" t="s">
        <v>1636</v>
      </c>
      <c r="AY43" s="253" t="s">
        <v>1638</v>
      </c>
      <c r="BE43" s="283">
        <f t="shared" si="4"/>
        <v>0</v>
      </c>
      <c r="BF43" s="283">
        <f t="shared" si="5"/>
        <v>0</v>
      </c>
      <c r="BG43" s="283">
        <f t="shared" si="6"/>
        <v>0</v>
      </c>
      <c r="BH43" s="283">
        <f t="shared" si="7"/>
        <v>0</v>
      </c>
      <c r="BI43" s="283">
        <f t="shared" si="8"/>
        <v>0</v>
      </c>
      <c r="BJ43" s="253" t="s">
        <v>1636</v>
      </c>
      <c r="BK43" s="283">
        <f t="shared" si="9"/>
        <v>0</v>
      </c>
      <c r="BL43" s="253" t="s">
        <v>1647</v>
      </c>
      <c r="BM43" s="282" t="s">
        <v>1693</v>
      </c>
    </row>
    <row r="44" spans="1:65" s="254" customFormat="1" ht="16.5" customHeight="1">
      <c r="A44" s="295"/>
      <c r="B44" s="298"/>
      <c r="C44" s="321">
        <v>16</v>
      </c>
      <c r="D44" s="321" t="s">
        <v>1642</v>
      </c>
      <c r="E44" s="322" t="s">
        <v>1694</v>
      </c>
      <c r="F44" s="323" t="s">
        <v>1695</v>
      </c>
      <c r="G44" s="324" t="s">
        <v>3</v>
      </c>
      <c r="H44" s="325">
        <v>6</v>
      </c>
      <c r="I44" s="65"/>
      <c r="J44" s="346">
        <f t="shared" si="0"/>
        <v>0</v>
      </c>
      <c r="K44" s="347" t="s">
        <v>1651</v>
      </c>
      <c r="L44" s="64"/>
      <c r="M44" s="278"/>
      <c r="N44" s="279" t="s">
        <v>1646</v>
      </c>
      <c r="O44" s="280">
        <v>0</v>
      </c>
      <c r="P44" s="280">
        <f t="shared" si="1"/>
        <v>0</v>
      </c>
      <c r="Q44" s="280">
        <v>0</v>
      </c>
      <c r="R44" s="280">
        <f t="shared" si="2"/>
        <v>0</v>
      </c>
      <c r="S44" s="280">
        <v>0</v>
      </c>
      <c r="T44" s="281">
        <f t="shared" si="3"/>
        <v>0</v>
      </c>
      <c r="AR44" s="282" t="s">
        <v>1647</v>
      </c>
      <c r="AT44" s="282" t="s">
        <v>1642</v>
      </c>
      <c r="AU44" s="282" t="s">
        <v>1636</v>
      </c>
      <c r="AY44" s="253" t="s">
        <v>1638</v>
      </c>
      <c r="BE44" s="283">
        <f t="shared" si="4"/>
        <v>0</v>
      </c>
      <c r="BF44" s="283">
        <f t="shared" si="5"/>
        <v>0</v>
      </c>
      <c r="BG44" s="283">
        <f t="shared" si="6"/>
        <v>0</v>
      </c>
      <c r="BH44" s="283">
        <f t="shared" si="7"/>
        <v>0</v>
      </c>
      <c r="BI44" s="283">
        <f t="shared" si="8"/>
        <v>0</v>
      </c>
      <c r="BJ44" s="253" t="s">
        <v>1636</v>
      </c>
      <c r="BK44" s="283">
        <f t="shared" si="9"/>
        <v>0</v>
      </c>
      <c r="BL44" s="253" t="s">
        <v>1647</v>
      </c>
      <c r="BM44" s="282" t="s">
        <v>1696</v>
      </c>
    </row>
    <row r="45" spans="1:65" s="254" customFormat="1" ht="16.5" customHeight="1">
      <c r="A45" s="295"/>
      <c r="B45" s="298"/>
      <c r="C45" s="321">
        <v>17</v>
      </c>
      <c r="D45" s="321" t="s">
        <v>1642</v>
      </c>
      <c r="E45" s="322" t="s">
        <v>1697</v>
      </c>
      <c r="F45" s="323" t="s">
        <v>1698</v>
      </c>
      <c r="G45" s="324" t="s">
        <v>4</v>
      </c>
      <c r="H45" s="325">
        <v>0.11899999999999999</v>
      </c>
      <c r="I45" s="65"/>
      <c r="J45" s="346">
        <f t="shared" si="0"/>
        <v>0</v>
      </c>
      <c r="K45" s="347" t="s">
        <v>1645</v>
      </c>
      <c r="L45" s="64"/>
      <c r="M45" s="278"/>
      <c r="N45" s="279" t="s">
        <v>1646</v>
      </c>
      <c r="O45" s="280">
        <v>1.74</v>
      </c>
      <c r="P45" s="280">
        <f t="shared" si="1"/>
        <v>0.20705999999999999</v>
      </c>
      <c r="Q45" s="280">
        <v>0</v>
      </c>
      <c r="R45" s="280">
        <f t="shared" si="2"/>
        <v>0</v>
      </c>
      <c r="S45" s="280">
        <v>0</v>
      </c>
      <c r="T45" s="281">
        <f t="shared" si="3"/>
        <v>0</v>
      </c>
      <c r="AR45" s="282" t="s">
        <v>1647</v>
      </c>
      <c r="AT45" s="282" t="s">
        <v>1642</v>
      </c>
      <c r="AU45" s="282" t="s">
        <v>1636</v>
      </c>
      <c r="AY45" s="253" t="s">
        <v>1638</v>
      </c>
      <c r="BE45" s="283">
        <f t="shared" si="4"/>
        <v>0</v>
      </c>
      <c r="BF45" s="283">
        <f t="shared" si="5"/>
        <v>0</v>
      </c>
      <c r="BG45" s="283">
        <f t="shared" si="6"/>
        <v>0</v>
      </c>
      <c r="BH45" s="283">
        <f t="shared" si="7"/>
        <v>0</v>
      </c>
      <c r="BI45" s="283">
        <f t="shared" si="8"/>
        <v>0</v>
      </c>
      <c r="BJ45" s="253" t="s">
        <v>1636</v>
      </c>
      <c r="BK45" s="283">
        <f t="shared" si="9"/>
        <v>0</v>
      </c>
      <c r="BL45" s="253" t="s">
        <v>1647</v>
      </c>
      <c r="BM45" s="282" t="s">
        <v>1699</v>
      </c>
    </row>
    <row r="46" spans="1:65" s="271" customFormat="1" ht="22.9" customHeight="1">
      <c r="A46" s="316"/>
      <c r="B46" s="317"/>
      <c r="C46" s="316"/>
      <c r="D46" s="318" t="s">
        <v>1633</v>
      </c>
      <c r="E46" s="320" t="s">
        <v>1700</v>
      </c>
      <c r="F46" s="320" t="s">
        <v>1701</v>
      </c>
      <c r="G46" s="316"/>
      <c r="H46" s="316"/>
      <c r="J46" s="345">
        <f>BK46</f>
        <v>0</v>
      </c>
      <c r="K46" s="344"/>
      <c r="L46" s="270"/>
      <c r="M46" s="273"/>
      <c r="P46" s="274">
        <f>SUM(P47:P74)</f>
        <v>20.116589000000001</v>
      </c>
      <c r="R46" s="274">
        <f>SUM(R47:R74)</f>
        <v>6.7839999999999998E-2</v>
      </c>
      <c r="T46" s="275">
        <f>SUM(T47:T74)</f>
        <v>0</v>
      </c>
      <c r="AR46" s="272" t="s">
        <v>1636</v>
      </c>
      <c r="AT46" s="276" t="s">
        <v>1633</v>
      </c>
      <c r="AU46" s="276" t="s">
        <v>1641</v>
      </c>
      <c r="AY46" s="272" t="s">
        <v>1638</v>
      </c>
      <c r="BK46" s="277">
        <f>SUM(BK47:BK74)</f>
        <v>0</v>
      </c>
    </row>
    <row r="47" spans="1:65" s="254" customFormat="1" ht="16.5" customHeight="1">
      <c r="A47" s="295"/>
      <c r="B47" s="298"/>
      <c r="C47" s="321">
        <v>18</v>
      </c>
      <c r="D47" s="321" t="s">
        <v>1642</v>
      </c>
      <c r="E47" s="322" t="s">
        <v>1702</v>
      </c>
      <c r="F47" s="323" t="s">
        <v>1703</v>
      </c>
      <c r="G47" s="324" t="s">
        <v>18</v>
      </c>
      <c r="H47" s="325">
        <v>1</v>
      </c>
      <c r="I47" s="65"/>
      <c r="J47" s="346">
        <f>ROUND(I47*H47,2)</f>
        <v>0</v>
      </c>
      <c r="K47" s="347" t="s">
        <v>1651</v>
      </c>
      <c r="L47" s="64"/>
      <c r="M47" s="278"/>
      <c r="N47" s="279" t="s">
        <v>1646</v>
      </c>
      <c r="O47" s="280">
        <v>0</v>
      </c>
      <c r="P47" s="280">
        <f>O47*H47</f>
        <v>0</v>
      </c>
      <c r="Q47" s="280">
        <v>0</v>
      </c>
      <c r="R47" s="280">
        <f>Q47*H47</f>
        <v>0</v>
      </c>
      <c r="S47" s="280">
        <v>0</v>
      </c>
      <c r="T47" s="281">
        <f>S47*H47</f>
        <v>0</v>
      </c>
      <c r="AR47" s="282" t="s">
        <v>1647</v>
      </c>
      <c r="AT47" s="282" t="s">
        <v>1642</v>
      </c>
      <c r="AU47" s="282" t="s">
        <v>1636</v>
      </c>
      <c r="AY47" s="253" t="s">
        <v>1638</v>
      </c>
      <c r="BE47" s="283">
        <f>IF(N47="základní",J47,0)</f>
        <v>0</v>
      </c>
      <c r="BF47" s="283">
        <f>IF(N47="snížená",J47,0)</f>
        <v>0</v>
      </c>
      <c r="BG47" s="283">
        <f>IF(N47="zákl. přenesená",J47,0)</f>
        <v>0</v>
      </c>
      <c r="BH47" s="283">
        <f>IF(N47="sníž. přenesená",J47,0)</f>
        <v>0</v>
      </c>
      <c r="BI47" s="283">
        <f>IF(N47="nulová",J47,0)</f>
        <v>0</v>
      </c>
      <c r="BJ47" s="253" t="s">
        <v>1636</v>
      </c>
      <c r="BK47" s="283">
        <f>ROUND(I47*H47,2)</f>
        <v>0</v>
      </c>
      <c r="BL47" s="253" t="s">
        <v>1647</v>
      </c>
      <c r="BM47" s="282" t="s">
        <v>1704</v>
      </c>
    </row>
    <row r="48" spans="1:65" s="254" customFormat="1" ht="16.5" customHeight="1">
      <c r="A48" s="295"/>
      <c r="B48" s="298"/>
      <c r="C48" s="321">
        <v>19</v>
      </c>
      <c r="D48" s="321" t="s">
        <v>1642</v>
      </c>
      <c r="E48" s="322" t="s">
        <v>1705</v>
      </c>
      <c r="F48" s="323" t="s">
        <v>1706</v>
      </c>
      <c r="G48" s="324" t="s">
        <v>4</v>
      </c>
      <c r="H48" s="325">
        <v>5.5E-2</v>
      </c>
      <c r="I48" s="65"/>
      <c r="J48" s="346">
        <f>ROUND(I48*H48,2)</f>
        <v>0</v>
      </c>
      <c r="K48" s="347" t="s">
        <v>1645</v>
      </c>
      <c r="L48" s="64"/>
      <c r="M48" s="278"/>
      <c r="N48" s="279" t="s">
        <v>1646</v>
      </c>
      <c r="O48" s="280">
        <v>4.0430000000000001</v>
      </c>
      <c r="P48" s="280">
        <f>O48*H48</f>
        <v>0.22236500000000001</v>
      </c>
      <c r="Q48" s="280">
        <v>0</v>
      </c>
      <c r="R48" s="280">
        <f>Q48*H48</f>
        <v>0</v>
      </c>
      <c r="S48" s="280">
        <v>0</v>
      </c>
      <c r="T48" s="281">
        <f>S48*H48</f>
        <v>0</v>
      </c>
      <c r="AR48" s="282" t="s">
        <v>1647</v>
      </c>
      <c r="AT48" s="282" t="s">
        <v>1642</v>
      </c>
      <c r="AU48" s="282" t="s">
        <v>1636</v>
      </c>
      <c r="AY48" s="253" t="s">
        <v>1638</v>
      </c>
      <c r="BE48" s="283">
        <f>IF(N48="základní",J48,0)</f>
        <v>0</v>
      </c>
      <c r="BF48" s="283">
        <f>IF(N48="snížená",J48,0)</f>
        <v>0</v>
      </c>
      <c r="BG48" s="283">
        <f>IF(N48="zákl. přenesená",J48,0)</f>
        <v>0</v>
      </c>
      <c r="BH48" s="283">
        <f>IF(N48="sníž. přenesená",J48,0)</f>
        <v>0</v>
      </c>
      <c r="BI48" s="283">
        <f>IF(N48="nulová",J48,0)</f>
        <v>0</v>
      </c>
      <c r="BJ48" s="253" t="s">
        <v>1636</v>
      </c>
      <c r="BK48" s="283">
        <f>ROUND(I48*H48,2)</f>
        <v>0</v>
      </c>
      <c r="BL48" s="253" t="s">
        <v>1647</v>
      </c>
      <c r="BM48" s="282" t="s">
        <v>1707</v>
      </c>
    </row>
    <row r="49" spans="1:65" s="254" customFormat="1" ht="24" customHeight="1">
      <c r="A49" s="295"/>
      <c r="B49" s="298"/>
      <c r="C49" s="321">
        <v>20</v>
      </c>
      <c r="D49" s="321" t="s">
        <v>1642</v>
      </c>
      <c r="E49" s="322" t="s">
        <v>1708</v>
      </c>
      <c r="F49" s="323" t="s">
        <v>1709</v>
      </c>
      <c r="G49" s="324" t="s">
        <v>18</v>
      </c>
      <c r="H49" s="325">
        <v>2</v>
      </c>
      <c r="I49" s="65"/>
      <c r="J49" s="346">
        <f>ROUND(I49*H49,2)</f>
        <v>0</v>
      </c>
      <c r="K49" s="347" t="s">
        <v>1651</v>
      </c>
      <c r="L49" s="64"/>
      <c r="M49" s="278"/>
      <c r="N49" s="279" t="s">
        <v>1646</v>
      </c>
      <c r="O49" s="280">
        <v>0</v>
      </c>
      <c r="P49" s="280">
        <f>O49*H49</f>
        <v>0</v>
      </c>
      <c r="Q49" s="280">
        <v>0</v>
      </c>
      <c r="R49" s="280">
        <f>Q49*H49</f>
        <v>0</v>
      </c>
      <c r="S49" s="280">
        <v>0</v>
      </c>
      <c r="T49" s="281">
        <f>S49*H49</f>
        <v>0</v>
      </c>
      <c r="AR49" s="282" t="s">
        <v>1647</v>
      </c>
      <c r="AT49" s="282" t="s">
        <v>1642</v>
      </c>
      <c r="AU49" s="282" t="s">
        <v>1636</v>
      </c>
      <c r="AY49" s="253" t="s">
        <v>1638</v>
      </c>
      <c r="BE49" s="283">
        <f>IF(N49="základní",J49,0)</f>
        <v>0</v>
      </c>
      <c r="BF49" s="283">
        <f>IF(N49="snížená",J49,0)</f>
        <v>0</v>
      </c>
      <c r="BG49" s="283">
        <f>IF(N49="zákl. přenesená",J49,0)</f>
        <v>0</v>
      </c>
      <c r="BH49" s="283">
        <f>IF(N49="sníž. přenesená",J49,0)</f>
        <v>0</v>
      </c>
      <c r="BI49" s="283">
        <f>IF(N49="nulová",J49,0)</f>
        <v>0</v>
      </c>
      <c r="BJ49" s="253" t="s">
        <v>1636</v>
      </c>
      <c r="BK49" s="283">
        <f>ROUND(I49*H49,2)</f>
        <v>0</v>
      </c>
      <c r="BL49" s="253" t="s">
        <v>1647</v>
      </c>
      <c r="BM49" s="282" t="s">
        <v>1710</v>
      </c>
    </row>
    <row r="50" spans="1:65" s="254" customFormat="1" ht="16.5" customHeight="1">
      <c r="A50" s="295"/>
      <c r="B50" s="298"/>
      <c r="C50" s="321">
        <v>21</v>
      </c>
      <c r="D50" s="321" t="s">
        <v>1642</v>
      </c>
      <c r="E50" s="322" t="s">
        <v>1711</v>
      </c>
      <c r="F50" s="323" t="s">
        <v>3811</v>
      </c>
      <c r="G50" s="324" t="s">
        <v>18</v>
      </c>
      <c r="H50" s="325">
        <v>1</v>
      </c>
      <c r="I50" s="65"/>
      <c r="J50" s="346">
        <f>ROUND(I50*H50,2)</f>
        <v>0</v>
      </c>
      <c r="K50" s="347" t="s">
        <v>1651</v>
      </c>
      <c r="L50" s="64"/>
      <c r="M50" s="278"/>
      <c r="N50" s="279" t="s">
        <v>1646</v>
      </c>
      <c r="O50" s="280">
        <v>0</v>
      </c>
      <c r="P50" s="280">
        <f>O50*H50</f>
        <v>0</v>
      </c>
      <c r="Q50" s="280">
        <v>0</v>
      </c>
      <c r="R50" s="280">
        <f>Q50*H50</f>
        <v>0</v>
      </c>
      <c r="S50" s="280">
        <v>0</v>
      </c>
      <c r="T50" s="281">
        <f>S50*H50</f>
        <v>0</v>
      </c>
      <c r="AR50" s="282" t="s">
        <v>1647</v>
      </c>
      <c r="AT50" s="282" t="s">
        <v>1642</v>
      </c>
      <c r="AU50" s="282" t="s">
        <v>1636</v>
      </c>
      <c r="AY50" s="253" t="s">
        <v>1638</v>
      </c>
      <c r="BE50" s="283">
        <f>IF(N50="základní",J50,0)</f>
        <v>0</v>
      </c>
      <c r="BF50" s="283">
        <f>IF(N50="snížená",J50,0)</f>
        <v>0</v>
      </c>
      <c r="BG50" s="283">
        <f>IF(N50="zákl. přenesená",J50,0)</f>
        <v>0</v>
      </c>
      <c r="BH50" s="283">
        <f>IF(N50="sníž. přenesená",J50,0)</f>
        <v>0</v>
      </c>
      <c r="BI50" s="283">
        <f>IF(N50="nulová",J50,0)</f>
        <v>0</v>
      </c>
      <c r="BJ50" s="253" t="s">
        <v>1636</v>
      </c>
      <c r="BK50" s="283">
        <f>ROUND(I50*H50,2)</f>
        <v>0</v>
      </c>
      <c r="BL50" s="253" t="s">
        <v>1647</v>
      </c>
      <c r="BM50" s="282" t="s">
        <v>1712</v>
      </c>
    </row>
    <row r="51" spans="1:65" s="254" customFormat="1" ht="16.5" customHeight="1">
      <c r="A51" s="295"/>
      <c r="B51" s="298"/>
      <c r="C51" s="321">
        <v>22</v>
      </c>
      <c r="D51" s="321" t="s">
        <v>1642</v>
      </c>
      <c r="E51" s="322" t="s">
        <v>1713</v>
      </c>
      <c r="F51" s="323" t="s">
        <v>1714</v>
      </c>
      <c r="G51" s="324" t="s">
        <v>18</v>
      </c>
      <c r="H51" s="325">
        <v>2</v>
      </c>
      <c r="I51" s="65"/>
      <c r="J51" s="346">
        <f>ROUND(I51*H51,2)</f>
        <v>0</v>
      </c>
      <c r="K51" s="347" t="s">
        <v>1651</v>
      </c>
      <c r="L51" s="64"/>
      <c r="M51" s="278"/>
      <c r="N51" s="279" t="s">
        <v>1646</v>
      </c>
      <c r="O51" s="280">
        <v>0</v>
      </c>
      <c r="P51" s="280">
        <f>O51*H51</f>
        <v>0</v>
      </c>
      <c r="Q51" s="280">
        <v>0</v>
      </c>
      <c r="R51" s="280">
        <f>Q51*H51</f>
        <v>0</v>
      </c>
      <c r="S51" s="280">
        <v>0</v>
      </c>
      <c r="T51" s="281">
        <f>S51*H51</f>
        <v>0</v>
      </c>
      <c r="AR51" s="282" t="s">
        <v>1647</v>
      </c>
      <c r="AT51" s="282" t="s">
        <v>1642</v>
      </c>
      <c r="AU51" s="282" t="s">
        <v>1636</v>
      </c>
      <c r="AY51" s="253" t="s">
        <v>1638</v>
      </c>
      <c r="BE51" s="283">
        <f>IF(N51="základní",J51,0)</f>
        <v>0</v>
      </c>
      <c r="BF51" s="283">
        <f>IF(N51="snížená",J51,0)</f>
        <v>0</v>
      </c>
      <c r="BG51" s="283">
        <f>IF(N51="zákl. přenesená",J51,0)</f>
        <v>0</v>
      </c>
      <c r="BH51" s="283">
        <f>IF(N51="sníž. přenesená",J51,0)</f>
        <v>0</v>
      </c>
      <c r="BI51" s="283">
        <f>IF(N51="nulová",J51,0)</f>
        <v>0</v>
      </c>
      <c r="BJ51" s="253" t="s">
        <v>1636</v>
      </c>
      <c r="BK51" s="283">
        <f>ROUND(I51*H51,2)</f>
        <v>0</v>
      </c>
      <c r="BL51" s="253" t="s">
        <v>1647</v>
      </c>
      <c r="BM51" s="282" t="s">
        <v>1715</v>
      </c>
    </row>
    <row r="52" spans="1:65" s="254" customFormat="1" ht="19.5">
      <c r="A52" s="295"/>
      <c r="B52" s="298"/>
      <c r="C52" s="295"/>
      <c r="D52" s="331" t="s">
        <v>1716</v>
      </c>
      <c r="E52" s="295"/>
      <c r="F52" s="332" t="s">
        <v>1717</v>
      </c>
      <c r="G52" s="295"/>
      <c r="H52" s="295"/>
      <c r="J52" s="295"/>
      <c r="K52" s="334"/>
      <c r="L52" s="64"/>
      <c r="M52" s="287"/>
      <c r="T52" s="288"/>
      <c r="AT52" s="253" t="s">
        <v>1716</v>
      </c>
      <c r="AU52" s="253" t="s">
        <v>1636</v>
      </c>
    </row>
    <row r="53" spans="1:65" s="254" customFormat="1" ht="16.5" customHeight="1">
      <c r="A53" s="295"/>
      <c r="B53" s="298"/>
      <c r="C53" s="321">
        <v>23</v>
      </c>
      <c r="D53" s="321" t="s">
        <v>1642</v>
      </c>
      <c r="E53" s="322" t="s">
        <v>1718</v>
      </c>
      <c r="F53" s="323" t="s">
        <v>1719</v>
      </c>
      <c r="G53" s="324" t="s">
        <v>18</v>
      </c>
      <c r="H53" s="325">
        <v>2</v>
      </c>
      <c r="I53" s="65"/>
      <c r="J53" s="346">
        <f>ROUND(I53*H53,2)</f>
        <v>0</v>
      </c>
      <c r="K53" s="347" t="s">
        <v>1651</v>
      </c>
      <c r="L53" s="64"/>
      <c r="M53" s="278"/>
      <c r="N53" s="279" t="s">
        <v>1646</v>
      </c>
      <c r="O53" s="280">
        <v>0</v>
      </c>
      <c r="P53" s="280">
        <f>O53*H53</f>
        <v>0</v>
      </c>
      <c r="Q53" s="280">
        <v>0</v>
      </c>
      <c r="R53" s="280">
        <f>Q53*H53</f>
        <v>0</v>
      </c>
      <c r="S53" s="280">
        <v>0</v>
      </c>
      <c r="T53" s="281">
        <f>S53*H53</f>
        <v>0</v>
      </c>
      <c r="AR53" s="282" t="s">
        <v>1647</v>
      </c>
      <c r="AT53" s="282" t="s">
        <v>1642</v>
      </c>
      <c r="AU53" s="282" t="s">
        <v>1636</v>
      </c>
      <c r="AY53" s="253" t="s">
        <v>1638</v>
      </c>
      <c r="BE53" s="283">
        <f>IF(N53="základní",J53,0)</f>
        <v>0</v>
      </c>
      <c r="BF53" s="283">
        <f>IF(N53="snížená",J53,0)</f>
        <v>0</v>
      </c>
      <c r="BG53" s="283">
        <f>IF(N53="zákl. přenesená",J53,0)</f>
        <v>0</v>
      </c>
      <c r="BH53" s="283">
        <f>IF(N53="sníž. přenesená",J53,0)</f>
        <v>0</v>
      </c>
      <c r="BI53" s="283">
        <f>IF(N53="nulová",J53,0)</f>
        <v>0</v>
      </c>
      <c r="BJ53" s="253" t="s">
        <v>1636</v>
      </c>
      <c r="BK53" s="283">
        <f>ROUND(I53*H53,2)</f>
        <v>0</v>
      </c>
      <c r="BL53" s="253" t="s">
        <v>1647</v>
      </c>
      <c r="BM53" s="282" t="s">
        <v>1720</v>
      </c>
    </row>
    <row r="54" spans="1:65" s="254" customFormat="1" ht="19.5">
      <c r="A54" s="295"/>
      <c r="B54" s="298"/>
      <c r="C54" s="295"/>
      <c r="D54" s="331" t="s">
        <v>1716</v>
      </c>
      <c r="E54" s="295"/>
      <c r="F54" s="332" t="s">
        <v>1717</v>
      </c>
      <c r="G54" s="295"/>
      <c r="H54" s="295"/>
      <c r="J54" s="295"/>
      <c r="K54" s="334"/>
      <c r="L54" s="64"/>
      <c r="M54" s="287"/>
      <c r="T54" s="288"/>
      <c r="AT54" s="253" t="s">
        <v>1716</v>
      </c>
      <c r="AU54" s="253" t="s">
        <v>1636</v>
      </c>
    </row>
    <row r="55" spans="1:65" s="254" customFormat="1" ht="24" customHeight="1">
      <c r="A55" s="295"/>
      <c r="B55" s="298"/>
      <c r="C55" s="321">
        <v>24</v>
      </c>
      <c r="D55" s="321" t="s">
        <v>1642</v>
      </c>
      <c r="E55" s="322" t="s">
        <v>1721</v>
      </c>
      <c r="F55" s="323" t="s">
        <v>1722</v>
      </c>
      <c r="G55" s="324" t="s">
        <v>18</v>
      </c>
      <c r="H55" s="325">
        <v>2</v>
      </c>
      <c r="I55" s="65"/>
      <c r="J55" s="346">
        <f>ROUND(I55*H55,2)</f>
        <v>0</v>
      </c>
      <c r="K55" s="347" t="s">
        <v>1651</v>
      </c>
      <c r="L55" s="64"/>
      <c r="M55" s="278"/>
      <c r="N55" s="279" t="s">
        <v>1646</v>
      </c>
      <c r="O55" s="280">
        <v>0</v>
      </c>
      <c r="P55" s="280">
        <f>O55*H55</f>
        <v>0</v>
      </c>
      <c r="Q55" s="280">
        <v>0</v>
      </c>
      <c r="R55" s="280">
        <f>Q55*H55</f>
        <v>0</v>
      </c>
      <c r="S55" s="280">
        <v>0</v>
      </c>
      <c r="T55" s="281">
        <f>S55*H55</f>
        <v>0</v>
      </c>
      <c r="AR55" s="282" t="s">
        <v>1647</v>
      </c>
      <c r="AT55" s="282" t="s">
        <v>1642</v>
      </c>
      <c r="AU55" s="282" t="s">
        <v>1636</v>
      </c>
      <c r="AY55" s="253" t="s">
        <v>1638</v>
      </c>
      <c r="BE55" s="283">
        <f>IF(N55="základní",J55,0)</f>
        <v>0</v>
      </c>
      <c r="BF55" s="283">
        <f>IF(N55="snížená",J55,0)</f>
        <v>0</v>
      </c>
      <c r="BG55" s="283">
        <f>IF(N55="zákl. přenesená",J55,0)</f>
        <v>0</v>
      </c>
      <c r="BH55" s="283">
        <f>IF(N55="sníž. přenesená",J55,0)</f>
        <v>0</v>
      </c>
      <c r="BI55" s="283">
        <f>IF(N55="nulová",J55,0)</f>
        <v>0</v>
      </c>
      <c r="BJ55" s="253" t="s">
        <v>1636</v>
      </c>
      <c r="BK55" s="283">
        <f>ROUND(I55*H55,2)</f>
        <v>0</v>
      </c>
      <c r="BL55" s="253" t="s">
        <v>1647</v>
      </c>
      <c r="BM55" s="282" t="s">
        <v>1723</v>
      </c>
    </row>
    <row r="56" spans="1:65" s="254" customFormat="1" ht="16.5" customHeight="1">
      <c r="A56" s="295"/>
      <c r="B56" s="298"/>
      <c r="C56" s="321">
        <v>25</v>
      </c>
      <c r="D56" s="321" t="s">
        <v>1642</v>
      </c>
      <c r="E56" s="322" t="s">
        <v>1724</v>
      </c>
      <c r="F56" s="323" t="s">
        <v>1725</v>
      </c>
      <c r="G56" s="324" t="s">
        <v>18</v>
      </c>
      <c r="H56" s="325">
        <v>1</v>
      </c>
      <c r="I56" s="65"/>
      <c r="J56" s="346">
        <f>ROUND(I56*H56,2)</f>
        <v>0</v>
      </c>
      <c r="K56" s="347" t="s">
        <v>1651</v>
      </c>
      <c r="L56" s="64"/>
      <c r="M56" s="278"/>
      <c r="N56" s="279" t="s">
        <v>1646</v>
      </c>
      <c r="O56" s="280">
        <v>0</v>
      </c>
      <c r="P56" s="280">
        <f>O56*H56</f>
        <v>0</v>
      </c>
      <c r="Q56" s="280">
        <v>0</v>
      </c>
      <c r="R56" s="280">
        <f>Q56*H56</f>
        <v>0</v>
      </c>
      <c r="S56" s="280">
        <v>0</v>
      </c>
      <c r="T56" s="281">
        <f>S56*H56</f>
        <v>0</v>
      </c>
      <c r="AR56" s="282" t="s">
        <v>1647</v>
      </c>
      <c r="AT56" s="282" t="s">
        <v>1642</v>
      </c>
      <c r="AU56" s="282" t="s">
        <v>1636</v>
      </c>
      <c r="AY56" s="253" t="s">
        <v>1638</v>
      </c>
      <c r="BE56" s="283">
        <f>IF(N56="základní",J56,0)</f>
        <v>0</v>
      </c>
      <c r="BF56" s="283">
        <f>IF(N56="snížená",J56,0)</f>
        <v>0</v>
      </c>
      <c r="BG56" s="283">
        <f>IF(N56="zákl. přenesená",J56,0)</f>
        <v>0</v>
      </c>
      <c r="BH56" s="283">
        <f>IF(N56="sníž. přenesená",J56,0)</f>
        <v>0</v>
      </c>
      <c r="BI56" s="283">
        <f>IF(N56="nulová",J56,0)</f>
        <v>0</v>
      </c>
      <c r="BJ56" s="253" t="s">
        <v>1636</v>
      </c>
      <c r="BK56" s="283">
        <f>ROUND(I56*H56,2)</f>
        <v>0</v>
      </c>
      <c r="BL56" s="253" t="s">
        <v>1647</v>
      </c>
      <c r="BM56" s="282" t="s">
        <v>1726</v>
      </c>
    </row>
    <row r="57" spans="1:65" s="254" customFormat="1" ht="16.5" customHeight="1">
      <c r="A57" s="295"/>
      <c r="B57" s="298"/>
      <c r="C57" s="321">
        <v>26</v>
      </c>
      <c r="D57" s="321" t="s">
        <v>1642</v>
      </c>
      <c r="E57" s="322" t="s">
        <v>1727</v>
      </c>
      <c r="F57" s="323" t="s">
        <v>1728</v>
      </c>
      <c r="G57" s="324" t="s">
        <v>22</v>
      </c>
      <c r="H57" s="325">
        <v>1</v>
      </c>
      <c r="I57" s="65"/>
      <c r="J57" s="346">
        <f>ROUND(I57*H57,2)</f>
        <v>0</v>
      </c>
      <c r="K57" s="347" t="s">
        <v>1645</v>
      </c>
      <c r="L57" s="64"/>
      <c r="M57" s="278"/>
      <c r="N57" s="279" t="s">
        <v>1646</v>
      </c>
      <c r="O57" s="280">
        <v>0.8</v>
      </c>
      <c r="P57" s="280">
        <f>O57*H57</f>
        <v>0.8</v>
      </c>
      <c r="Q57" s="280">
        <v>1.2070000000000001E-2</v>
      </c>
      <c r="R57" s="280">
        <f>Q57*H57</f>
        <v>1.2070000000000001E-2</v>
      </c>
      <c r="S57" s="280">
        <v>0</v>
      </c>
      <c r="T57" s="281">
        <f>S57*H57</f>
        <v>0</v>
      </c>
      <c r="AR57" s="282" t="s">
        <v>1647</v>
      </c>
      <c r="AT57" s="282" t="s">
        <v>1642</v>
      </c>
      <c r="AU57" s="282" t="s">
        <v>1636</v>
      </c>
      <c r="AY57" s="253" t="s">
        <v>1638</v>
      </c>
      <c r="BE57" s="283">
        <f>IF(N57="základní",J57,0)</f>
        <v>0</v>
      </c>
      <c r="BF57" s="283">
        <f>IF(N57="snížená",J57,0)</f>
        <v>0</v>
      </c>
      <c r="BG57" s="283">
        <f>IF(N57="zákl. přenesená",J57,0)</f>
        <v>0</v>
      </c>
      <c r="BH57" s="283">
        <f>IF(N57="sníž. přenesená",J57,0)</f>
        <v>0</v>
      </c>
      <c r="BI57" s="283">
        <f>IF(N57="nulová",J57,0)</f>
        <v>0</v>
      </c>
      <c r="BJ57" s="253" t="s">
        <v>1636</v>
      </c>
      <c r="BK57" s="283">
        <f>ROUND(I57*H57,2)</f>
        <v>0</v>
      </c>
      <c r="BL57" s="253" t="s">
        <v>1647</v>
      </c>
      <c r="BM57" s="282" t="s">
        <v>1729</v>
      </c>
    </row>
    <row r="58" spans="1:65" s="254" customFormat="1" ht="19.5">
      <c r="A58" s="295"/>
      <c r="B58" s="298"/>
      <c r="C58" s="295"/>
      <c r="D58" s="331" t="s">
        <v>1716</v>
      </c>
      <c r="E58" s="295"/>
      <c r="F58" s="332" t="s">
        <v>1730</v>
      </c>
      <c r="G58" s="295"/>
      <c r="H58" s="295"/>
      <c r="J58" s="295"/>
      <c r="K58" s="334"/>
      <c r="L58" s="64"/>
      <c r="M58" s="287"/>
      <c r="T58" s="288"/>
      <c r="AT58" s="253" t="s">
        <v>1716</v>
      </c>
      <c r="AU58" s="253" t="s">
        <v>1636</v>
      </c>
    </row>
    <row r="59" spans="1:65" s="254" customFormat="1" ht="16.5" customHeight="1">
      <c r="A59" s="295"/>
      <c r="B59" s="298"/>
      <c r="C59" s="321">
        <v>27</v>
      </c>
      <c r="D59" s="321" t="s">
        <v>1642</v>
      </c>
      <c r="E59" s="322" t="s">
        <v>1731</v>
      </c>
      <c r="F59" s="323" t="s">
        <v>1732</v>
      </c>
      <c r="G59" s="324" t="s">
        <v>18</v>
      </c>
      <c r="H59" s="325">
        <v>1</v>
      </c>
      <c r="I59" s="65"/>
      <c r="J59" s="346">
        <f>ROUND(I59*H59,2)</f>
        <v>0</v>
      </c>
      <c r="K59" s="347" t="s">
        <v>1645</v>
      </c>
      <c r="L59" s="64"/>
      <c r="M59" s="278"/>
      <c r="N59" s="279" t="s">
        <v>1646</v>
      </c>
      <c r="O59" s="280">
        <v>0.28799999999999998</v>
      </c>
      <c r="P59" s="280">
        <f>O59*H59</f>
        <v>0.28799999999999998</v>
      </c>
      <c r="Q59" s="280">
        <v>7.6000000000000004E-4</v>
      </c>
      <c r="R59" s="280">
        <f>Q59*H59</f>
        <v>7.6000000000000004E-4</v>
      </c>
      <c r="S59" s="280">
        <v>0</v>
      </c>
      <c r="T59" s="281">
        <f>S59*H59</f>
        <v>0</v>
      </c>
      <c r="AR59" s="282" t="s">
        <v>1647</v>
      </c>
      <c r="AT59" s="282" t="s">
        <v>1642</v>
      </c>
      <c r="AU59" s="282" t="s">
        <v>1636</v>
      </c>
      <c r="AY59" s="253" t="s">
        <v>1638</v>
      </c>
      <c r="BE59" s="283">
        <f>IF(N59="základní",J59,0)</f>
        <v>0</v>
      </c>
      <c r="BF59" s="283">
        <f>IF(N59="snížená",J59,0)</f>
        <v>0</v>
      </c>
      <c r="BG59" s="283">
        <f>IF(N59="zákl. přenesená",J59,0)</f>
        <v>0</v>
      </c>
      <c r="BH59" s="283">
        <f>IF(N59="sníž. přenesená",J59,0)</f>
        <v>0</v>
      </c>
      <c r="BI59" s="283">
        <f>IF(N59="nulová",J59,0)</f>
        <v>0</v>
      </c>
      <c r="BJ59" s="253" t="s">
        <v>1636</v>
      </c>
      <c r="BK59" s="283">
        <f>ROUND(I59*H59,2)</f>
        <v>0</v>
      </c>
      <c r="BL59" s="253" t="s">
        <v>1647</v>
      </c>
      <c r="BM59" s="282" t="s">
        <v>1733</v>
      </c>
    </row>
    <row r="60" spans="1:65" s="254" customFormat="1" ht="19.5">
      <c r="A60" s="295"/>
      <c r="B60" s="298"/>
      <c r="C60" s="295"/>
      <c r="D60" s="331" t="s">
        <v>1716</v>
      </c>
      <c r="E60" s="295"/>
      <c r="F60" s="332" t="s">
        <v>1734</v>
      </c>
      <c r="G60" s="295"/>
      <c r="H60" s="295"/>
      <c r="J60" s="295"/>
      <c r="K60" s="334"/>
      <c r="L60" s="64"/>
      <c r="M60" s="287"/>
      <c r="T60" s="288"/>
      <c r="AT60" s="253" t="s">
        <v>1716</v>
      </c>
      <c r="AU60" s="253" t="s">
        <v>1636</v>
      </c>
    </row>
    <row r="61" spans="1:65" s="254" customFormat="1" ht="16.5" customHeight="1">
      <c r="A61" s="295"/>
      <c r="B61" s="298"/>
      <c r="C61" s="321">
        <v>28</v>
      </c>
      <c r="D61" s="321" t="s">
        <v>1642</v>
      </c>
      <c r="E61" s="322" t="s">
        <v>1735</v>
      </c>
      <c r="F61" s="323" t="s">
        <v>1736</v>
      </c>
      <c r="G61" s="324" t="s">
        <v>18</v>
      </c>
      <c r="H61" s="325">
        <v>1</v>
      </c>
      <c r="I61" s="65"/>
      <c r="J61" s="346">
        <f>ROUND(I61*H61,2)</f>
        <v>0</v>
      </c>
      <c r="K61" s="347" t="s">
        <v>1651</v>
      </c>
      <c r="L61" s="64"/>
      <c r="M61" s="278"/>
      <c r="N61" s="279" t="s">
        <v>1646</v>
      </c>
      <c r="O61" s="280">
        <v>0</v>
      </c>
      <c r="P61" s="280">
        <f>O61*H61</f>
        <v>0</v>
      </c>
      <c r="Q61" s="280">
        <v>0</v>
      </c>
      <c r="R61" s="280">
        <f>Q61*H61</f>
        <v>0</v>
      </c>
      <c r="S61" s="280">
        <v>0</v>
      </c>
      <c r="T61" s="281">
        <f>S61*H61</f>
        <v>0</v>
      </c>
      <c r="AR61" s="282" t="s">
        <v>1647</v>
      </c>
      <c r="AT61" s="282" t="s">
        <v>1642</v>
      </c>
      <c r="AU61" s="282" t="s">
        <v>1636</v>
      </c>
      <c r="AY61" s="253" t="s">
        <v>1638</v>
      </c>
      <c r="BE61" s="283">
        <f>IF(N61="základní",J61,0)</f>
        <v>0</v>
      </c>
      <c r="BF61" s="283">
        <f>IF(N61="snížená",J61,0)</f>
        <v>0</v>
      </c>
      <c r="BG61" s="283">
        <f>IF(N61="zákl. přenesená",J61,0)</f>
        <v>0</v>
      </c>
      <c r="BH61" s="283">
        <f>IF(N61="sníž. přenesená",J61,0)</f>
        <v>0</v>
      </c>
      <c r="BI61" s="283">
        <f>IF(N61="nulová",J61,0)</f>
        <v>0</v>
      </c>
      <c r="BJ61" s="253" t="s">
        <v>1636</v>
      </c>
      <c r="BK61" s="283">
        <f>ROUND(I61*H61,2)</f>
        <v>0</v>
      </c>
      <c r="BL61" s="253" t="s">
        <v>1647</v>
      </c>
      <c r="BM61" s="282" t="s">
        <v>1737</v>
      </c>
    </row>
    <row r="62" spans="1:65" s="254" customFormat="1" ht="39">
      <c r="A62" s="295"/>
      <c r="B62" s="298"/>
      <c r="C62" s="295"/>
      <c r="D62" s="331" t="s">
        <v>1716</v>
      </c>
      <c r="E62" s="295"/>
      <c r="F62" s="332" t="s">
        <v>1738</v>
      </c>
      <c r="G62" s="295"/>
      <c r="H62" s="295"/>
      <c r="J62" s="295"/>
      <c r="K62" s="334"/>
      <c r="L62" s="64"/>
      <c r="M62" s="287"/>
      <c r="T62" s="288"/>
      <c r="AT62" s="253" t="s">
        <v>1716</v>
      </c>
      <c r="AU62" s="253" t="s">
        <v>1636</v>
      </c>
    </row>
    <row r="63" spans="1:65" s="254" customFormat="1" ht="16.5" customHeight="1">
      <c r="A63" s="295"/>
      <c r="B63" s="298"/>
      <c r="C63" s="321">
        <v>29</v>
      </c>
      <c r="D63" s="321" t="s">
        <v>1642</v>
      </c>
      <c r="E63" s="322" t="s">
        <v>1739</v>
      </c>
      <c r="F63" s="323" t="s">
        <v>1740</v>
      </c>
      <c r="G63" s="324" t="s">
        <v>18</v>
      </c>
      <c r="H63" s="325">
        <v>2</v>
      </c>
      <c r="I63" s="65"/>
      <c r="J63" s="346">
        <f t="shared" ref="J63:J74" si="10">ROUND(I63*H63,2)</f>
        <v>0</v>
      </c>
      <c r="K63" s="347" t="s">
        <v>1651</v>
      </c>
      <c r="L63" s="64"/>
      <c r="M63" s="278"/>
      <c r="N63" s="279" t="s">
        <v>1646</v>
      </c>
      <c r="O63" s="280">
        <v>0</v>
      </c>
      <c r="P63" s="280">
        <f t="shared" ref="P63:P74" si="11">O63*H63</f>
        <v>0</v>
      </c>
      <c r="Q63" s="280">
        <v>0</v>
      </c>
      <c r="R63" s="280">
        <f t="shared" ref="R63:R74" si="12">Q63*H63</f>
        <v>0</v>
      </c>
      <c r="S63" s="280">
        <v>0</v>
      </c>
      <c r="T63" s="281">
        <f t="shared" ref="T63:T74" si="13">S63*H63</f>
        <v>0</v>
      </c>
      <c r="AR63" s="282" t="s">
        <v>1647</v>
      </c>
      <c r="AT63" s="282" t="s">
        <v>1642</v>
      </c>
      <c r="AU63" s="282" t="s">
        <v>1636</v>
      </c>
      <c r="AY63" s="253" t="s">
        <v>1638</v>
      </c>
      <c r="BE63" s="283">
        <f t="shared" ref="BE63:BE74" si="14">IF(N63="základní",J63,0)</f>
        <v>0</v>
      </c>
      <c r="BF63" s="283">
        <f t="shared" ref="BF63:BF74" si="15">IF(N63="snížená",J63,0)</f>
        <v>0</v>
      </c>
      <c r="BG63" s="283">
        <f t="shared" ref="BG63:BG74" si="16">IF(N63="zákl. přenesená",J63,0)</f>
        <v>0</v>
      </c>
      <c r="BH63" s="283">
        <f t="shared" ref="BH63:BH74" si="17">IF(N63="sníž. přenesená",J63,0)</f>
        <v>0</v>
      </c>
      <c r="BI63" s="283">
        <f t="shared" ref="BI63:BI74" si="18">IF(N63="nulová",J63,0)</f>
        <v>0</v>
      </c>
      <c r="BJ63" s="253" t="s">
        <v>1636</v>
      </c>
      <c r="BK63" s="283">
        <f t="shared" ref="BK63:BK74" si="19">ROUND(I63*H63,2)</f>
        <v>0</v>
      </c>
      <c r="BL63" s="253" t="s">
        <v>1647</v>
      </c>
      <c r="BM63" s="282" t="s">
        <v>1741</v>
      </c>
    </row>
    <row r="64" spans="1:65" s="254" customFormat="1" ht="16.5" customHeight="1">
      <c r="A64" s="295"/>
      <c r="B64" s="298"/>
      <c r="C64" s="321">
        <v>30</v>
      </c>
      <c r="D64" s="321" t="s">
        <v>1642</v>
      </c>
      <c r="E64" s="322" t="s">
        <v>1742</v>
      </c>
      <c r="F64" s="323" t="s">
        <v>1743</v>
      </c>
      <c r="G64" s="324" t="s">
        <v>18</v>
      </c>
      <c r="H64" s="325">
        <v>1</v>
      </c>
      <c r="I64" s="65"/>
      <c r="J64" s="346">
        <f t="shared" si="10"/>
        <v>0</v>
      </c>
      <c r="K64" s="347" t="s">
        <v>1651</v>
      </c>
      <c r="L64" s="64"/>
      <c r="M64" s="278"/>
      <c r="N64" s="279" t="s">
        <v>1646</v>
      </c>
      <c r="O64" s="280">
        <v>0</v>
      </c>
      <c r="P64" s="280">
        <f t="shared" si="11"/>
        <v>0</v>
      </c>
      <c r="Q64" s="280">
        <v>0</v>
      </c>
      <c r="R64" s="280">
        <f t="shared" si="12"/>
        <v>0</v>
      </c>
      <c r="S64" s="280">
        <v>0</v>
      </c>
      <c r="T64" s="281">
        <f t="shared" si="13"/>
        <v>0</v>
      </c>
      <c r="AR64" s="282" t="s">
        <v>1647</v>
      </c>
      <c r="AT64" s="282" t="s">
        <v>1642</v>
      </c>
      <c r="AU64" s="282" t="s">
        <v>1636</v>
      </c>
      <c r="AY64" s="253" t="s">
        <v>1638</v>
      </c>
      <c r="BE64" s="283">
        <f t="shared" si="14"/>
        <v>0</v>
      </c>
      <c r="BF64" s="283">
        <f t="shared" si="15"/>
        <v>0</v>
      </c>
      <c r="BG64" s="283">
        <f t="shared" si="16"/>
        <v>0</v>
      </c>
      <c r="BH64" s="283">
        <f t="shared" si="17"/>
        <v>0</v>
      </c>
      <c r="BI64" s="283">
        <f t="shared" si="18"/>
        <v>0</v>
      </c>
      <c r="BJ64" s="253" t="s">
        <v>1636</v>
      </c>
      <c r="BK64" s="283">
        <f t="shared" si="19"/>
        <v>0</v>
      </c>
      <c r="BL64" s="253" t="s">
        <v>1647</v>
      </c>
      <c r="BM64" s="282" t="s">
        <v>1744</v>
      </c>
    </row>
    <row r="65" spans="1:65" s="254" customFormat="1" ht="24" customHeight="1">
      <c r="A65" s="295"/>
      <c r="B65" s="298"/>
      <c r="C65" s="321">
        <v>31</v>
      </c>
      <c r="D65" s="321" t="s">
        <v>1642</v>
      </c>
      <c r="E65" s="322" t="s">
        <v>1745</v>
      </c>
      <c r="F65" s="323" t="s">
        <v>1746</v>
      </c>
      <c r="G65" s="324" t="s">
        <v>18</v>
      </c>
      <c r="H65" s="325">
        <v>1</v>
      </c>
      <c r="I65" s="65"/>
      <c r="J65" s="346">
        <f t="shared" si="10"/>
        <v>0</v>
      </c>
      <c r="K65" s="347" t="s">
        <v>1651</v>
      </c>
      <c r="L65" s="64"/>
      <c r="M65" s="278"/>
      <c r="N65" s="279" t="s">
        <v>1646</v>
      </c>
      <c r="O65" s="280">
        <v>0</v>
      </c>
      <c r="P65" s="280">
        <f t="shared" si="11"/>
        <v>0</v>
      </c>
      <c r="Q65" s="280">
        <v>0</v>
      </c>
      <c r="R65" s="280">
        <f t="shared" si="12"/>
        <v>0</v>
      </c>
      <c r="S65" s="280">
        <v>0</v>
      </c>
      <c r="T65" s="281">
        <f t="shared" si="13"/>
        <v>0</v>
      </c>
      <c r="AR65" s="282" t="s">
        <v>1647</v>
      </c>
      <c r="AT65" s="282" t="s">
        <v>1642</v>
      </c>
      <c r="AU65" s="282" t="s">
        <v>1636</v>
      </c>
      <c r="AY65" s="253" t="s">
        <v>1638</v>
      </c>
      <c r="BE65" s="283">
        <f t="shared" si="14"/>
        <v>0</v>
      </c>
      <c r="BF65" s="283">
        <f t="shared" si="15"/>
        <v>0</v>
      </c>
      <c r="BG65" s="283">
        <f t="shared" si="16"/>
        <v>0</v>
      </c>
      <c r="BH65" s="283">
        <f t="shared" si="17"/>
        <v>0</v>
      </c>
      <c r="BI65" s="283">
        <f t="shared" si="18"/>
        <v>0</v>
      </c>
      <c r="BJ65" s="253" t="s">
        <v>1636</v>
      </c>
      <c r="BK65" s="283">
        <f t="shared" si="19"/>
        <v>0</v>
      </c>
      <c r="BL65" s="253" t="s">
        <v>1647</v>
      </c>
      <c r="BM65" s="282" t="s">
        <v>1747</v>
      </c>
    </row>
    <row r="66" spans="1:65" s="254" customFormat="1" ht="16.5" customHeight="1">
      <c r="A66" s="295"/>
      <c r="B66" s="298"/>
      <c r="C66" s="321">
        <v>32</v>
      </c>
      <c r="D66" s="321" t="s">
        <v>1642</v>
      </c>
      <c r="E66" s="322" t="s">
        <v>1748</v>
      </c>
      <c r="F66" s="323" t="s">
        <v>1749</v>
      </c>
      <c r="G66" s="324" t="s">
        <v>18</v>
      </c>
      <c r="H66" s="325">
        <v>2</v>
      </c>
      <c r="I66" s="65"/>
      <c r="J66" s="346">
        <f t="shared" si="10"/>
        <v>0</v>
      </c>
      <c r="K66" s="347" t="s">
        <v>1651</v>
      </c>
      <c r="L66" s="64"/>
      <c r="M66" s="278"/>
      <c r="N66" s="279" t="s">
        <v>1646</v>
      </c>
      <c r="O66" s="280">
        <v>0</v>
      </c>
      <c r="P66" s="280">
        <f t="shared" si="11"/>
        <v>0</v>
      </c>
      <c r="Q66" s="280">
        <v>0</v>
      </c>
      <c r="R66" s="280">
        <f t="shared" si="12"/>
        <v>0</v>
      </c>
      <c r="S66" s="280">
        <v>0</v>
      </c>
      <c r="T66" s="281">
        <f t="shared" si="13"/>
        <v>0</v>
      </c>
      <c r="AR66" s="282" t="s">
        <v>1647</v>
      </c>
      <c r="AT66" s="282" t="s">
        <v>1642</v>
      </c>
      <c r="AU66" s="282" t="s">
        <v>1636</v>
      </c>
      <c r="AY66" s="253" t="s">
        <v>1638</v>
      </c>
      <c r="BE66" s="283">
        <f t="shared" si="14"/>
        <v>0</v>
      </c>
      <c r="BF66" s="283">
        <f t="shared" si="15"/>
        <v>0</v>
      </c>
      <c r="BG66" s="283">
        <f t="shared" si="16"/>
        <v>0</v>
      </c>
      <c r="BH66" s="283">
        <f t="shared" si="17"/>
        <v>0</v>
      </c>
      <c r="BI66" s="283">
        <f t="shared" si="18"/>
        <v>0</v>
      </c>
      <c r="BJ66" s="253" t="s">
        <v>1636</v>
      </c>
      <c r="BK66" s="283">
        <f t="shared" si="19"/>
        <v>0</v>
      </c>
      <c r="BL66" s="253" t="s">
        <v>1647</v>
      </c>
      <c r="BM66" s="282" t="s">
        <v>1750</v>
      </c>
    </row>
    <row r="67" spans="1:65" s="254" customFormat="1" ht="16.5" customHeight="1">
      <c r="A67" s="295"/>
      <c r="B67" s="298"/>
      <c r="C67" s="321">
        <v>33</v>
      </c>
      <c r="D67" s="321" t="s">
        <v>1642</v>
      </c>
      <c r="E67" s="322" t="s">
        <v>1751</v>
      </c>
      <c r="F67" s="323" t="s">
        <v>1752</v>
      </c>
      <c r="G67" s="324" t="s">
        <v>22</v>
      </c>
      <c r="H67" s="325">
        <v>2</v>
      </c>
      <c r="I67" s="65"/>
      <c r="J67" s="346">
        <f t="shared" si="10"/>
        <v>0</v>
      </c>
      <c r="K67" s="347" t="s">
        <v>1645</v>
      </c>
      <c r="L67" s="64"/>
      <c r="M67" s="278"/>
      <c r="N67" s="279" t="s">
        <v>1646</v>
      </c>
      <c r="O67" s="280">
        <v>5.7240000000000002</v>
      </c>
      <c r="P67" s="280">
        <f t="shared" si="11"/>
        <v>11.448</v>
      </c>
      <c r="Q67" s="280">
        <v>1.023E-2</v>
      </c>
      <c r="R67" s="280">
        <f t="shared" si="12"/>
        <v>2.0459999999999999E-2</v>
      </c>
      <c r="S67" s="280">
        <v>0</v>
      </c>
      <c r="T67" s="281">
        <f t="shared" si="13"/>
        <v>0</v>
      </c>
      <c r="AR67" s="282" t="s">
        <v>1647</v>
      </c>
      <c r="AT67" s="282" t="s">
        <v>1642</v>
      </c>
      <c r="AU67" s="282" t="s">
        <v>1636</v>
      </c>
      <c r="AY67" s="253" t="s">
        <v>1638</v>
      </c>
      <c r="BE67" s="283">
        <f t="shared" si="14"/>
        <v>0</v>
      </c>
      <c r="BF67" s="283">
        <f t="shared" si="15"/>
        <v>0</v>
      </c>
      <c r="BG67" s="283">
        <f t="shared" si="16"/>
        <v>0</v>
      </c>
      <c r="BH67" s="283">
        <f t="shared" si="17"/>
        <v>0</v>
      </c>
      <c r="BI67" s="283">
        <f t="shared" si="18"/>
        <v>0</v>
      </c>
      <c r="BJ67" s="253" t="s">
        <v>1636</v>
      </c>
      <c r="BK67" s="283">
        <f t="shared" si="19"/>
        <v>0</v>
      </c>
      <c r="BL67" s="253" t="s">
        <v>1647</v>
      </c>
      <c r="BM67" s="282" t="s">
        <v>1753</v>
      </c>
    </row>
    <row r="68" spans="1:65" s="254" customFormat="1" ht="16.5" customHeight="1">
      <c r="A68" s="295"/>
      <c r="B68" s="298"/>
      <c r="C68" s="321">
        <v>34</v>
      </c>
      <c r="D68" s="321" t="s">
        <v>1642</v>
      </c>
      <c r="E68" s="322" t="s">
        <v>1754</v>
      </c>
      <c r="F68" s="323" t="s">
        <v>1755</v>
      </c>
      <c r="G68" s="324" t="s">
        <v>22</v>
      </c>
      <c r="H68" s="325">
        <v>4</v>
      </c>
      <c r="I68" s="65"/>
      <c r="J68" s="346">
        <f t="shared" si="10"/>
        <v>0</v>
      </c>
      <c r="K68" s="347" t="s">
        <v>1645</v>
      </c>
      <c r="L68" s="64"/>
      <c r="M68" s="278"/>
      <c r="N68" s="279" t="s">
        <v>1646</v>
      </c>
      <c r="O68" s="280">
        <v>0.51200000000000001</v>
      </c>
      <c r="P68" s="280">
        <f t="shared" si="11"/>
        <v>2.048</v>
      </c>
      <c r="Q68" s="280">
        <v>6.8000000000000005E-4</v>
      </c>
      <c r="R68" s="280">
        <f t="shared" si="12"/>
        <v>2.7200000000000002E-3</v>
      </c>
      <c r="S68" s="280">
        <v>0</v>
      </c>
      <c r="T68" s="281">
        <f t="shared" si="13"/>
        <v>0</v>
      </c>
      <c r="AR68" s="282" t="s">
        <v>1647</v>
      </c>
      <c r="AT68" s="282" t="s">
        <v>1642</v>
      </c>
      <c r="AU68" s="282" t="s">
        <v>1636</v>
      </c>
      <c r="AY68" s="253" t="s">
        <v>1638</v>
      </c>
      <c r="BE68" s="283">
        <f t="shared" si="14"/>
        <v>0</v>
      </c>
      <c r="BF68" s="283">
        <f t="shared" si="15"/>
        <v>0</v>
      </c>
      <c r="BG68" s="283">
        <f t="shared" si="16"/>
        <v>0</v>
      </c>
      <c r="BH68" s="283">
        <f t="shared" si="17"/>
        <v>0</v>
      </c>
      <c r="BI68" s="283">
        <f t="shared" si="18"/>
        <v>0</v>
      </c>
      <c r="BJ68" s="253" t="s">
        <v>1636</v>
      </c>
      <c r="BK68" s="283">
        <f t="shared" si="19"/>
        <v>0</v>
      </c>
      <c r="BL68" s="253" t="s">
        <v>1647</v>
      </c>
      <c r="BM68" s="282" t="s">
        <v>1756</v>
      </c>
    </row>
    <row r="69" spans="1:65" s="254" customFormat="1" ht="16.5" customHeight="1">
      <c r="A69" s="295"/>
      <c r="B69" s="298"/>
      <c r="C69" s="321">
        <v>35</v>
      </c>
      <c r="D69" s="321" t="s">
        <v>1642</v>
      </c>
      <c r="E69" s="322" t="s">
        <v>1757</v>
      </c>
      <c r="F69" s="323" t="s">
        <v>1758</v>
      </c>
      <c r="G69" s="324" t="s">
        <v>18</v>
      </c>
      <c r="H69" s="325">
        <v>2</v>
      </c>
      <c r="I69" s="65"/>
      <c r="J69" s="346">
        <f t="shared" si="10"/>
        <v>0</v>
      </c>
      <c r="K69" s="347" t="s">
        <v>1651</v>
      </c>
      <c r="L69" s="64"/>
      <c r="M69" s="278"/>
      <c r="N69" s="279" t="s">
        <v>1646</v>
      </c>
      <c r="O69" s="280">
        <v>0</v>
      </c>
      <c r="P69" s="280">
        <f t="shared" si="11"/>
        <v>0</v>
      </c>
      <c r="Q69" s="280">
        <v>0</v>
      </c>
      <c r="R69" s="280">
        <f t="shared" si="12"/>
        <v>0</v>
      </c>
      <c r="S69" s="280">
        <v>0</v>
      </c>
      <c r="T69" s="281">
        <f t="shared" si="13"/>
        <v>0</v>
      </c>
      <c r="AR69" s="282" t="s">
        <v>1647</v>
      </c>
      <c r="AT69" s="282" t="s">
        <v>1642</v>
      </c>
      <c r="AU69" s="282" t="s">
        <v>1636</v>
      </c>
      <c r="AY69" s="253" t="s">
        <v>1638</v>
      </c>
      <c r="BE69" s="283">
        <f t="shared" si="14"/>
        <v>0</v>
      </c>
      <c r="BF69" s="283">
        <f t="shared" si="15"/>
        <v>0</v>
      </c>
      <c r="BG69" s="283">
        <f t="shared" si="16"/>
        <v>0</v>
      </c>
      <c r="BH69" s="283">
        <f t="shared" si="17"/>
        <v>0</v>
      </c>
      <c r="BI69" s="283">
        <f t="shared" si="18"/>
        <v>0</v>
      </c>
      <c r="BJ69" s="253" t="s">
        <v>1636</v>
      </c>
      <c r="BK69" s="283">
        <f t="shared" si="19"/>
        <v>0</v>
      </c>
      <c r="BL69" s="253" t="s">
        <v>1647</v>
      </c>
      <c r="BM69" s="282" t="s">
        <v>1759</v>
      </c>
    </row>
    <row r="70" spans="1:65" s="254" customFormat="1" ht="16.5" customHeight="1">
      <c r="A70" s="295"/>
      <c r="B70" s="298"/>
      <c r="C70" s="321">
        <v>36</v>
      </c>
      <c r="D70" s="321" t="s">
        <v>1642</v>
      </c>
      <c r="E70" s="322" t="s">
        <v>1760</v>
      </c>
      <c r="F70" s="323" t="s">
        <v>1761</v>
      </c>
      <c r="G70" s="324" t="s">
        <v>18</v>
      </c>
      <c r="H70" s="325">
        <v>1</v>
      </c>
      <c r="I70" s="65"/>
      <c r="J70" s="346">
        <f t="shared" si="10"/>
        <v>0</v>
      </c>
      <c r="K70" s="347" t="s">
        <v>1651</v>
      </c>
      <c r="L70" s="64"/>
      <c r="M70" s="278"/>
      <c r="N70" s="279" t="s">
        <v>1646</v>
      </c>
      <c r="O70" s="280">
        <v>0</v>
      </c>
      <c r="P70" s="280">
        <f t="shared" si="11"/>
        <v>0</v>
      </c>
      <c r="Q70" s="280">
        <v>0</v>
      </c>
      <c r="R70" s="280">
        <f t="shared" si="12"/>
        <v>0</v>
      </c>
      <c r="S70" s="280">
        <v>0</v>
      </c>
      <c r="T70" s="281">
        <f t="shared" si="13"/>
        <v>0</v>
      </c>
      <c r="AR70" s="282" t="s">
        <v>1647</v>
      </c>
      <c r="AT70" s="282" t="s">
        <v>1642</v>
      </c>
      <c r="AU70" s="282" t="s">
        <v>1636</v>
      </c>
      <c r="AY70" s="253" t="s">
        <v>1638</v>
      </c>
      <c r="BE70" s="283">
        <f t="shared" si="14"/>
        <v>0</v>
      </c>
      <c r="BF70" s="283">
        <f t="shared" si="15"/>
        <v>0</v>
      </c>
      <c r="BG70" s="283">
        <f t="shared" si="16"/>
        <v>0</v>
      </c>
      <c r="BH70" s="283">
        <f t="shared" si="17"/>
        <v>0</v>
      </c>
      <c r="BI70" s="283">
        <f t="shared" si="18"/>
        <v>0</v>
      </c>
      <c r="BJ70" s="253" t="s">
        <v>1636</v>
      </c>
      <c r="BK70" s="283">
        <f t="shared" si="19"/>
        <v>0</v>
      </c>
      <c r="BL70" s="253" t="s">
        <v>1647</v>
      </c>
      <c r="BM70" s="282" t="s">
        <v>1762</v>
      </c>
    </row>
    <row r="71" spans="1:65" s="254" customFormat="1" ht="16.5" customHeight="1">
      <c r="A71" s="295"/>
      <c r="B71" s="298"/>
      <c r="C71" s="321">
        <v>37</v>
      </c>
      <c r="D71" s="321" t="s">
        <v>1642</v>
      </c>
      <c r="E71" s="322" t="s">
        <v>1763</v>
      </c>
      <c r="F71" s="323" t="s">
        <v>1764</v>
      </c>
      <c r="G71" s="324" t="s">
        <v>18</v>
      </c>
      <c r="H71" s="325">
        <v>1</v>
      </c>
      <c r="I71" s="65"/>
      <c r="J71" s="346">
        <f t="shared" si="10"/>
        <v>0</v>
      </c>
      <c r="K71" s="347" t="s">
        <v>1651</v>
      </c>
      <c r="L71" s="64"/>
      <c r="M71" s="278"/>
      <c r="N71" s="279" t="s">
        <v>1646</v>
      </c>
      <c r="O71" s="280">
        <v>0</v>
      </c>
      <c r="P71" s="280">
        <f t="shared" si="11"/>
        <v>0</v>
      </c>
      <c r="Q71" s="280">
        <v>0</v>
      </c>
      <c r="R71" s="280">
        <f t="shared" si="12"/>
        <v>0</v>
      </c>
      <c r="S71" s="280">
        <v>0</v>
      </c>
      <c r="T71" s="281">
        <f t="shared" si="13"/>
        <v>0</v>
      </c>
      <c r="AR71" s="282" t="s">
        <v>1647</v>
      </c>
      <c r="AT71" s="282" t="s">
        <v>1642</v>
      </c>
      <c r="AU71" s="282" t="s">
        <v>1636</v>
      </c>
      <c r="AY71" s="253" t="s">
        <v>1638</v>
      </c>
      <c r="BE71" s="283">
        <f t="shared" si="14"/>
        <v>0</v>
      </c>
      <c r="BF71" s="283">
        <f t="shared" si="15"/>
        <v>0</v>
      </c>
      <c r="BG71" s="283">
        <f t="shared" si="16"/>
        <v>0</v>
      </c>
      <c r="BH71" s="283">
        <f t="shared" si="17"/>
        <v>0</v>
      </c>
      <c r="BI71" s="283">
        <f t="shared" si="18"/>
        <v>0</v>
      </c>
      <c r="BJ71" s="253" t="s">
        <v>1636</v>
      </c>
      <c r="BK71" s="283">
        <f t="shared" si="19"/>
        <v>0</v>
      </c>
      <c r="BL71" s="253" t="s">
        <v>1647</v>
      </c>
      <c r="BM71" s="282" t="s">
        <v>1765</v>
      </c>
    </row>
    <row r="72" spans="1:65" s="254" customFormat="1" ht="16.5" customHeight="1">
      <c r="A72" s="295"/>
      <c r="B72" s="298"/>
      <c r="C72" s="321">
        <v>38</v>
      </c>
      <c r="D72" s="321" t="s">
        <v>1642</v>
      </c>
      <c r="E72" s="322" t="s">
        <v>1766</v>
      </c>
      <c r="F72" s="323" t="s">
        <v>1767</v>
      </c>
      <c r="G72" s="324" t="s">
        <v>22</v>
      </c>
      <c r="H72" s="325">
        <v>1</v>
      </c>
      <c r="I72" s="65"/>
      <c r="J72" s="346">
        <f t="shared" si="10"/>
        <v>0</v>
      </c>
      <c r="K72" s="347" t="s">
        <v>1645</v>
      </c>
      <c r="L72" s="64"/>
      <c r="M72" s="278"/>
      <c r="N72" s="279" t="s">
        <v>1646</v>
      </c>
      <c r="O72" s="280">
        <v>4.6310000000000002</v>
      </c>
      <c r="P72" s="280">
        <f t="shared" si="11"/>
        <v>4.6310000000000002</v>
      </c>
      <c r="Q72" s="280">
        <v>3.1829999999999997E-2</v>
      </c>
      <c r="R72" s="280">
        <f t="shared" si="12"/>
        <v>3.1829999999999997E-2</v>
      </c>
      <c r="S72" s="280">
        <v>0</v>
      </c>
      <c r="T72" s="281">
        <f t="shared" si="13"/>
        <v>0</v>
      </c>
      <c r="AR72" s="282" t="s">
        <v>1647</v>
      </c>
      <c r="AT72" s="282" t="s">
        <v>1642</v>
      </c>
      <c r="AU72" s="282" t="s">
        <v>1636</v>
      </c>
      <c r="AY72" s="253" t="s">
        <v>1638</v>
      </c>
      <c r="BE72" s="283">
        <f t="shared" si="14"/>
        <v>0</v>
      </c>
      <c r="BF72" s="283">
        <f t="shared" si="15"/>
        <v>0</v>
      </c>
      <c r="BG72" s="283">
        <f t="shared" si="16"/>
        <v>0</v>
      </c>
      <c r="BH72" s="283">
        <f t="shared" si="17"/>
        <v>0</v>
      </c>
      <c r="BI72" s="283">
        <f t="shared" si="18"/>
        <v>0</v>
      </c>
      <c r="BJ72" s="253" t="s">
        <v>1636</v>
      </c>
      <c r="BK72" s="283">
        <f t="shared" si="19"/>
        <v>0</v>
      </c>
      <c r="BL72" s="253" t="s">
        <v>1647</v>
      </c>
      <c r="BM72" s="282" t="s">
        <v>1768</v>
      </c>
    </row>
    <row r="73" spans="1:65" s="254" customFormat="1" ht="16.5" customHeight="1">
      <c r="A73" s="295"/>
      <c r="B73" s="298"/>
      <c r="C73" s="321">
        <v>39</v>
      </c>
      <c r="D73" s="321" t="s">
        <v>1642</v>
      </c>
      <c r="E73" s="322" t="s">
        <v>1769</v>
      </c>
      <c r="F73" s="323" t="s">
        <v>1770</v>
      </c>
      <c r="G73" s="324" t="s">
        <v>18</v>
      </c>
      <c r="H73" s="325">
        <v>1</v>
      </c>
      <c r="I73" s="65"/>
      <c r="J73" s="346">
        <f t="shared" si="10"/>
        <v>0</v>
      </c>
      <c r="K73" s="347" t="s">
        <v>1651</v>
      </c>
      <c r="L73" s="64"/>
      <c r="M73" s="278"/>
      <c r="N73" s="279" t="s">
        <v>1646</v>
      </c>
      <c r="O73" s="280">
        <v>0</v>
      </c>
      <c r="P73" s="280">
        <f t="shared" si="11"/>
        <v>0</v>
      </c>
      <c r="Q73" s="280">
        <v>0</v>
      </c>
      <c r="R73" s="280">
        <f t="shared" si="12"/>
        <v>0</v>
      </c>
      <c r="S73" s="280">
        <v>0</v>
      </c>
      <c r="T73" s="281">
        <f t="shared" si="13"/>
        <v>0</v>
      </c>
      <c r="AR73" s="282" t="s">
        <v>1647</v>
      </c>
      <c r="AT73" s="282" t="s">
        <v>1642</v>
      </c>
      <c r="AU73" s="282" t="s">
        <v>1636</v>
      </c>
      <c r="AY73" s="253" t="s">
        <v>1638</v>
      </c>
      <c r="BE73" s="283">
        <f t="shared" si="14"/>
        <v>0</v>
      </c>
      <c r="BF73" s="283">
        <f t="shared" si="15"/>
        <v>0</v>
      </c>
      <c r="BG73" s="283">
        <f t="shared" si="16"/>
        <v>0</v>
      </c>
      <c r="BH73" s="283">
        <f t="shared" si="17"/>
        <v>0</v>
      </c>
      <c r="BI73" s="283">
        <f t="shared" si="18"/>
        <v>0</v>
      </c>
      <c r="BJ73" s="253" t="s">
        <v>1636</v>
      </c>
      <c r="BK73" s="283">
        <f t="shared" si="19"/>
        <v>0</v>
      </c>
      <c r="BL73" s="253" t="s">
        <v>1647</v>
      </c>
      <c r="BM73" s="282" t="s">
        <v>1771</v>
      </c>
    </row>
    <row r="74" spans="1:65" s="254" customFormat="1" ht="16.5" customHeight="1">
      <c r="A74" s="295"/>
      <c r="B74" s="298"/>
      <c r="C74" s="321">
        <v>40</v>
      </c>
      <c r="D74" s="321" t="s">
        <v>1642</v>
      </c>
      <c r="E74" s="322" t="s">
        <v>1772</v>
      </c>
      <c r="F74" s="323" t="s">
        <v>1773</v>
      </c>
      <c r="G74" s="324" t="s">
        <v>4</v>
      </c>
      <c r="H74" s="325">
        <v>0.16800000000000001</v>
      </c>
      <c r="I74" s="65"/>
      <c r="J74" s="346">
        <f t="shared" si="10"/>
        <v>0</v>
      </c>
      <c r="K74" s="347" t="s">
        <v>1645</v>
      </c>
      <c r="L74" s="64"/>
      <c r="M74" s="278"/>
      <c r="N74" s="279" t="s">
        <v>1646</v>
      </c>
      <c r="O74" s="280">
        <v>4.0430000000000001</v>
      </c>
      <c r="P74" s="280">
        <f t="shared" si="11"/>
        <v>0.67922400000000005</v>
      </c>
      <c r="Q74" s="280">
        <v>0</v>
      </c>
      <c r="R74" s="280">
        <f t="shared" si="12"/>
        <v>0</v>
      </c>
      <c r="S74" s="280">
        <v>0</v>
      </c>
      <c r="T74" s="281">
        <f t="shared" si="13"/>
        <v>0</v>
      </c>
      <c r="AR74" s="282" t="s">
        <v>1647</v>
      </c>
      <c r="AT74" s="282" t="s">
        <v>1642</v>
      </c>
      <c r="AU74" s="282" t="s">
        <v>1636</v>
      </c>
      <c r="AY74" s="253" t="s">
        <v>1638</v>
      </c>
      <c r="BE74" s="283">
        <f t="shared" si="14"/>
        <v>0</v>
      </c>
      <c r="BF74" s="283">
        <f t="shared" si="15"/>
        <v>0</v>
      </c>
      <c r="BG74" s="283">
        <f t="shared" si="16"/>
        <v>0</v>
      </c>
      <c r="BH74" s="283">
        <f t="shared" si="17"/>
        <v>0</v>
      </c>
      <c r="BI74" s="283">
        <f t="shared" si="18"/>
        <v>0</v>
      </c>
      <c r="BJ74" s="253" t="s">
        <v>1636</v>
      </c>
      <c r="BK74" s="283">
        <f t="shared" si="19"/>
        <v>0</v>
      </c>
      <c r="BL74" s="253" t="s">
        <v>1647</v>
      </c>
      <c r="BM74" s="282" t="s">
        <v>1774</v>
      </c>
    </row>
    <row r="75" spans="1:65" s="271" customFormat="1" ht="22.9" customHeight="1">
      <c r="A75" s="316"/>
      <c r="B75" s="317"/>
      <c r="C75" s="316"/>
      <c r="D75" s="318" t="s">
        <v>1633</v>
      </c>
      <c r="E75" s="320" t="s">
        <v>1775</v>
      </c>
      <c r="F75" s="320" t="s">
        <v>1776</v>
      </c>
      <c r="G75" s="316"/>
      <c r="H75" s="316"/>
      <c r="J75" s="345">
        <f>BK75</f>
        <v>0</v>
      </c>
      <c r="K75" s="344"/>
      <c r="L75" s="270"/>
      <c r="M75" s="273"/>
      <c r="P75" s="274">
        <f>SUM(P76:P91)</f>
        <v>288.21097600000002</v>
      </c>
      <c r="R75" s="274">
        <f>SUM(R76:R91)</f>
        <v>0.52379999999999993</v>
      </c>
      <c r="T75" s="275">
        <f>SUM(T76:T91)</f>
        <v>1.4277000000000002</v>
      </c>
      <c r="AR75" s="272" t="s">
        <v>1636</v>
      </c>
      <c r="AT75" s="276" t="s">
        <v>1633</v>
      </c>
      <c r="AU75" s="276" t="s">
        <v>1641</v>
      </c>
      <c r="AY75" s="272" t="s">
        <v>1638</v>
      </c>
      <c r="BK75" s="277">
        <f>SUM(BK76:BK91)</f>
        <v>0</v>
      </c>
    </row>
    <row r="76" spans="1:65" s="254" customFormat="1" ht="16.5" customHeight="1">
      <c r="A76" s="295"/>
      <c r="B76" s="298"/>
      <c r="C76" s="321">
        <v>41</v>
      </c>
      <c r="D76" s="321" t="s">
        <v>1642</v>
      </c>
      <c r="E76" s="322" t="s">
        <v>1777</v>
      </c>
      <c r="F76" s="323" t="s">
        <v>1778</v>
      </c>
      <c r="G76" s="324" t="s">
        <v>3</v>
      </c>
      <c r="H76" s="325">
        <v>320</v>
      </c>
      <c r="I76" s="65"/>
      <c r="J76" s="346">
        <f t="shared" ref="J76:J91" si="20">ROUND(I76*H76,2)</f>
        <v>0</v>
      </c>
      <c r="K76" s="347" t="s">
        <v>1645</v>
      </c>
      <c r="L76" s="64"/>
      <c r="M76" s="278"/>
      <c r="N76" s="279" t="s">
        <v>1646</v>
      </c>
      <c r="O76" s="280">
        <v>8.3000000000000004E-2</v>
      </c>
      <c r="P76" s="280">
        <f t="shared" ref="P76:P91" si="21">O76*H76</f>
        <v>26.560000000000002</v>
      </c>
      <c r="Q76" s="280">
        <v>4.0000000000000003E-5</v>
      </c>
      <c r="R76" s="280">
        <f t="shared" ref="R76:R91" si="22">Q76*H76</f>
        <v>1.2800000000000001E-2</v>
      </c>
      <c r="S76" s="280">
        <v>2.5400000000000002E-3</v>
      </c>
      <c r="T76" s="281">
        <f t="shared" ref="T76:T91" si="23">S76*H76</f>
        <v>0.81280000000000008</v>
      </c>
      <c r="AR76" s="282" t="s">
        <v>1647</v>
      </c>
      <c r="AT76" s="282" t="s">
        <v>1642</v>
      </c>
      <c r="AU76" s="282" t="s">
        <v>1636</v>
      </c>
      <c r="AY76" s="253" t="s">
        <v>1638</v>
      </c>
      <c r="BE76" s="283">
        <f t="shared" ref="BE76:BE91" si="24">IF(N76="základní",J76,0)</f>
        <v>0</v>
      </c>
      <c r="BF76" s="283">
        <f t="shared" ref="BF76:BF91" si="25">IF(N76="snížená",J76,0)</f>
        <v>0</v>
      </c>
      <c r="BG76" s="283">
        <f t="shared" ref="BG76:BG91" si="26">IF(N76="zákl. přenesená",J76,0)</f>
        <v>0</v>
      </c>
      <c r="BH76" s="283">
        <f t="shared" ref="BH76:BH91" si="27">IF(N76="sníž. přenesená",J76,0)</f>
        <v>0</v>
      </c>
      <c r="BI76" s="283">
        <f t="shared" ref="BI76:BI91" si="28">IF(N76="nulová",J76,0)</f>
        <v>0</v>
      </c>
      <c r="BJ76" s="253" t="s">
        <v>1636</v>
      </c>
      <c r="BK76" s="283">
        <f t="shared" ref="BK76:BK91" si="29">ROUND(I76*H76,2)</f>
        <v>0</v>
      </c>
      <c r="BL76" s="253" t="s">
        <v>1647</v>
      </c>
      <c r="BM76" s="282" t="s">
        <v>1779</v>
      </c>
    </row>
    <row r="77" spans="1:65" s="254" customFormat="1" ht="16.5" customHeight="1">
      <c r="A77" s="295"/>
      <c r="B77" s="298"/>
      <c r="C77" s="321">
        <v>42</v>
      </c>
      <c r="D77" s="321" t="s">
        <v>1642</v>
      </c>
      <c r="E77" s="322" t="s">
        <v>1780</v>
      </c>
      <c r="F77" s="323" t="s">
        <v>1781</v>
      </c>
      <c r="G77" s="324" t="s">
        <v>3</v>
      </c>
      <c r="H77" s="325">
        <v>130</v>
      </c>
      <c r="I77" s="65"/>
      <c r="J77" s="346">
        <f t="shared" si="20"/>
        <v>0</v>
      </c>
      <c r="K77" s="347" t="s">
        <v>1645</v>
      </c>
      <c r="L77" s="64"/>
      <c r="M77" s="278"/>
      <c r="N77" s="279" t="s">
        <v>1646</v>
      </c>
      <c r="O77" s="280">
        <v>0.125</v>
      </c>
      <c r="P77" s="280">
        <f t="shared" si="21"/>
        <v>16.25</v>
      </c>
      <c r="Q77" s="280">
        <v>5.0000000000000002E-5</v>
      </c>
      <c r="R77" s="280">
        <f t="shared" si="22"/>
        <v>6.5000000000000006E-3</v>
      </c>
      <c r="S77" s="280">
        <v>4.7299999999999998E-3</v>
      </c>
      <c r="T77" s="281">
        <f t="shared" si="23"/>
        <v>0.6149</v>
      </c>
      <c r="AR77" s="282" t="s">
        <v>1647</v>
      </c>
      <c r="AT77" s="282" t="s">
        <v>1642</v>
      </c>
      <c r="AU77" s="282" t="s">
        <v>1636</v>
      </c>
      <c r="AY77" s="253" t="s">
        <v>1638</v>
      </c>
      <c r="BE77" s="283">
        <f t="shared" si="24"/>
        <v>0</v>
      </c>
      <c r="BF77" s="283">
        <f t="shared" si="25"/>
        <v>0</v>
      </c>
      <c r="BG77" s="283">
        <f t="shared" si="26"/>
        <v>0</v>
      </c>
      <c r="BH77" s="283">
        <f t="shared" si="27"/>
        <v>0</v>
      </c>
      <c r="BI77" s="283">
        <f t="shared" si="28"/>
        <v>0</v>
      </c>
      <c r="BJ77" s="253" t="s">
        <v>1636</v>
      </c>
      <c r="BK77" s="283">
        <f t="shared" si="29"/>
        <v>0</v>
      </c>
      <c r="BL77" s="253" t="s">
        <v>1647</v>
      </c>
      <c r="BM77" s="282" t="s">
        <v>1782</v>
      </c>
    </row>
    <row r="78" spans="1:65" s="254" customFormat="1" ht="16.5" customHeight="1">
      <c r="A78" s="295"/>
      <c r="B78" s="298"/>
      <c r="C78" s="321">
        <v>43</v>
      </c>
      <c r="D78" s="321" t="s">
        <v>1642</v>
      </c>
      <c r="E78" s="322" t="s">
        <v>1783</v>
      </c>
      <c r="F78" s="323" t="s">
        <v>1784</v>
      </c>
      <c r="G78" s="324" t="s">
        <v>4</v>
      </c>
      <c r="H78" s="325">
        <v>1.4279999999999999</v>
      </c>
      <c r="I78" s="65"/>
      <c r="J78" s="346">
        <f t="shared" si="20"/>
        <v>0</v>
      </c>
      <c r="K78" s="347" t="s">
        <v>1645</v>
      </c>
      <c r="L78" s="64"/>
      <c r="M78" s="278"/>
      <c r="N78" s="279" t="s">
        <v>1646</v>
      </c>
      <c r="O78" s="280">
        <v>3.5630000000000002</v>
      </c>
      <c r="P78" s="280">
        <f t="shared" si="21"/>
        <v>5.0879640000000004</v>
      </c>
      <c r="Q78" s="280">
        <v>0</v>
      </c>
      <c r="R78" s="280">
        <f t="shared" si="22"/>
        <v>0</v>
      </c>
      <c r="S78" s="280">
        <v>0</v>
      </c>
      <c r="T78" s="281">
        <f t="shared" si="23"/>
        <v>0</v>
      </c>
      <c r="AR78" s="282" t="s">
        <v>1647</v>
      </c>
      <c r="AT78" s="282" t="s">
        <v>1642</v>
      </c>
      <c r="AU78" s="282" t="s">
        <v>1636</v>
      </c>
      <c r="AY78" s="253" t="s">
        <v>1638</v>
      </c>
      <c r="BE78" s="283">
        <f t="shared" si="24"/>
        <v>0</v>
      </c>
      <c r="BF78" s="283">
        <f t="shared" si="25"/>
        <v>0</v>
      </c>
      <c r="BG78" s="283">
        <f t="shared" si="26"/>
        <v>0</v>
      </c>
      <c r="BH78" s="283">
        <f t="shared" si="27"/>
        <v>0</v>
      </c>
      <c r="BI78" s="283">
        <f t="shared" si="28"/>
        <v>0</v>
      </c>
      <c r="BJ78" s="253" t="s">
        <v>1636</v>
      </c>
      <c r="BK78" s="283">
        <f t="shared" si="29"/>
        <v>0</v>
      </c>
      <c r="BL78" s="253" t="s">
        <v>1647</v>
      </c>
      <c r="BM78" s="282" t="s">
        <v>1785</v>
      </c>
    </row>
    <row r="79" spans="1:65" s="254" customFormat="1" ht="16.5" customHeight="1">
      <c r="A79" s="295"/>
      <c r="B79" s="298"/>
      <c r="C79" s="321">
        <v>44</v>
      </c>
      <c r="D79" s="321" t="s">
        <v>1642</v>
      </c>
      <c r="E79" s="322" t="s">
        <v>1786</v>
      </c>
      <c r="F79" s="323" t="s">
        <v>1787</v>
      </c>
      <c r="G79" s="324" t="s">
        <v>3</v>
      </c>
      <c r="H79" s="325">
        <v>224</v>
      </c>
      <c r="I79" s="65"/>
      <c r="J79" s="346">
        <f t="shared" si="20"/>
        <v>0</v>
      </c>
      <c r="K79" s="347" t="s">
        <v>1645</v>
      </c>
      <c r="L79" s="64"/>
      <c r="M79" s="278"/>
      <c r="N79" s="279" t="s">
        <v>1646</v>
      </c>
      <c r="O79" s="280">
        <v>0.40500000000000003</v>
      </c>
      <c r="P79" s="280">
        <f t="shared" si="21"/>
        <v>90.72</v>
      </c>
      <c r="Q79" s="280">
        <v>4.6999999999999999E-4</v>
      </c>
      <c r="R79" s="280">
        <f t="shared" si="22"/>
        <v>0.10528</v>
      </c>
      <c r="S79" s="280">
        <v>0</v>
      </c>
      <c r="T79" s="281">
        <f t="shared" si="23"/>
        <v>0</v>
      </c>
      <c r="AR79" s="282" t="s">
        <v>1647</v>
      </c>
      <c r="AT79" s="282" t="s">
        <v>1642</v>
      </c>
      <c r="AU79" s="282" t="s">
        <v>1636</v>
      </c>
      <c r="AY79" s="253" t="s">
        <v>1638</v>
      </c>
      <c r="BE79" s="283">
        <f t="shared" si="24"/>
        <v>0</v>
      </c>
      <c r="BF79" s="283">
        <f t="shared" si="25"/>
        <v>0</v>
      </c>
      <c r="BG79" s="283">
        <f t="shared" si="26"/>
        <v>0</v>
      </c>
      <c r="BH79" s="283">
        <f t="shared" si="27"/>
        <v>0</v>
      </c>
      <c r="BI79" s="283">
        <f t="shared" si="28"/>
        <v>0</v>
      </c>
      <c r="BJ79" s="253" t="s">
        <v>1636</v>
      </c>
      <c r="BK79" s="283">
        <f t="shared" si="29"/>
        <v>0</v>
      </c>
      <c r="BL79" s="253" t="s">
        <v>1647</v>
      </c>
      <c r="BM79" s="282" t="s">
        <v>1788</v>
      </c>
    </row>
    <row r="80" spans="1:65" s="254" customFormat="1" ht="16.5" customHeight="1">
      <c r="A80" s="295"/>
      <c r="B80" s="298"/>
      <c r="C80" s="321">
        <v>45</v>
      </c>
      <c r="D80" s="321" t="s">
        <v>1642</v>
      </c>
      <c r="E80" s="322" t="s">
        <v>1789</v>
      </c>
      <c r="F80" s="323" t="s">
        <v>1790</v>
      </c>
      <c r="G80" s="324" t="s">
        <v>3</v>
      </c>
      <c r="H80" s="325">
        <v>42</v>
      </c>
      <c r="I80" s="65"/>
      <c r="J80" s="346">
        <f t="shared" si="20"/>
        <v>0</v>
      </c>
      <c r="K80" s="347" t="s">
        <v>1645</v>
      </c>
      <c r="L80" s="64"/>
      <c r="M80" s="278"/>
      <c r="N80" s="279" t="s">
        <v>1646</v>
      </c>
      <c r="O80" s="280">
        <v>0.41299999999999998</v>
      </c>
      <c r="P80" s="280">
        <f t="shared" si="21"/>
        <v>17.346</v>
      </c>
      <c r="Q80" s="280">
        <v>5.8E-4</v>
      </c>
      <c r="R80" s="280">
        <f t="shared" si="22"/>
        <v>2.436E-2</v>
      </c>
      <c r="S80" s="280">
        <v>0</v>
      </c>
      <c r="T80" s="281">
        <f t="shared" si="23"/>
        <v>0</v>
      </c>
      <c r="AR80" s="282" t="s">
        <v>1647</v>
      </c>
      <c r="AT80" s="282" t="s">
        <v>1642</v>
      </c>
      <c r="AU80" s="282" t="s">
        <v>1636</v>
      </c>
      <c r="AY80" s="253" t="s">
        <v>1638</v>
      </c>
      <c r="BE80" s="283">
        <f t="shared" si="24"/>
        <v>0</v>
      </c>
      <c r="BF80" s="283">
        <f t="shared" si="25"/>
        <v>0</v>
      </c>
      <c r="BG80" s="283">
        <f t="shared" si="26"/>
        <v>0</v>
      </c>
      <c r="BH80" s="283">
        <f t="shared" si="27"/>
        <v>0</v>
      </c>
      <c r="BI80" s="283">
        <f t="shared" si="28"/>
        <v>0</v>
      </c>
      <c r="BJ80" s="253" t="s">
        <v>1636</v>
      </c>
      <c r="BK80" s="283">
        <f t="shared" si="29"/>
        <v>0</v>
      </c>
      <c r="BL80" s="253" t="s">
        <v>1647</v>
      </c>
      <c r="BM80" s="282" t="s">
        <v>1791</v>
      </c>
    </row>
    <row r="81" spans="1:65" s="254" customFormat="1" ht="16.5" customHeight="1">
      <c r="A81" s="295"/>
      <c r="B81" s="298"/>
      <c r="C81" s="321">
        <v>46</v>
      </c>
      <c r="D81" s="321" t="s">
        <v>1642</v>
      </c>
      <c r="E81" s="322" t="s">
        <v>1792</v>
      </c>
      <c r="F81" s="323" t="s">
        <v>1793</v>
      </c>
      <c r="G81" s="324" t="s">
        <v>3</v>
      </c>
      <c r="H81" s="325">
        <v>68</v>
      </c>
      <c r="I81" s="65"/>
      <c r="J81" s="346">
        <f t="shared" si="20"/>
        <v>0</v>
      </c>
      <c r="K81" s="347" t="s">
        <v>1645</v>
      </c>
      <c r="L81" s="64"/>
      <c r="M81" s="278"/>
      <c r="N81" s="279" t="s">
        <v>1646</v>
      </c>
      <c r="O81" s="280">
        <v>0.42599999999999999</v>
      </c>
      <c r="P81" s="280">
        <f t="shared" si="21"/>
        <v>28.968</v>
      </c>
      <c r="Q81" s="280">
        <v>7.2000000000000005E-4</v>
      </c>
      <c r="R81" s="280">
        <f t="shared" si="22"/>
        <v>4.8960000000000004E-2</v>
      </c>
      <c r="S81" s="280">
        <v>0</v>
      </c>
      <c r="T81" s="281">
        <f t="shared" si="23"/>
        <v>0</v>
      </c>
      <c r="AR81" s="282" t="s">
        <v>1647</v>
      </c>
      <c r="AT81" s="282" t="s">
        <v>1642</v>
      </c>
      <c r="AU81" s="282" t="s">
        <v>1636</v>
      </c>
      <c r="AY81" s="253" t="s">
        <v>1638</v>
      </c>
      <c r="BE81" s="283">
        <f t="shared" si="24"/>
        <v>0</v>
      </c>
      <c r="BF81" s="283">
        <f t="shared" si="25"/>
        <v>0</v>
      </c>
      <c r="BG81" s="283">
        <f t="shared" si="26"/>
        <v>0</v>
      </c>
      <c r="BH81" s="283">
        <f t="shared" si="27"/>
        <v>0</v>
      </c>
      <c r="BI81" s="283">
        <f t="shared" si="28"/>
        <v>0</v>
      </c>
      <c r="BJ81" s="253" t="s">
        <v>1636</v>
      </c>
      <c r="BK81" s="283">
        <f t="shared" si="29"/>
        <v>0</v>
      </c>
      <c r="BL81" s="253" t="s">
        <v>1647</v>
      </c>
      <c r="BM81" s="282" t="s">
        <v>1794</v>
      </c>
    </row>
    <row r="82" spans="1:65" s="254" customFormat="1" ht="16.5" customHeight="1">
      <c r="A82" s="295"/>
      <c r="B82" s="298"/>
      <c r="C82" s="321">
        <v>47</v>
      </c>
      <c r="D82" s="321" t="s">
        <v>1642</v>
      </c>
      <c r="E82" s="322" t="s">
        <v>1795</v>
      </c>
      <c r="F82" s="323" t="s">
        <v>1796</v>
      </c>
      <c r="G82" s="324" t="s">
        <v>3</v>
      </c>
      <c r="H82" s="325">
        <v>60</v>
      </c>
      <c r="I82" s="65"/>
      <c r="J82" s="346">
        <f t="shared" si="20"/>
        <v>0</v>
      </c>
      <c r="K82" s="347" t="s">
        <v>1645</v>
      </c>
      <c r="L82" s="64"/>
      <c r="M82" s="278"/>
      <c r="N82" s="279" t="s">
        <v>1646</v>
      </c>
      <c r="O82" s="280">
        <v>0.438</v>
      </c>
      <c r="P82" s="280">
        <f t="shared" si="21"/>
        <v>26.28</v>
      </c>
      <c r="Q82" s="280">
        <v>1.2899999999999999E-3</v>
      </c>
      <c r="R82" s="280">
        <f t="shared" si="22"/>
        <v>7.7399999999999997E-2</v>
      </c>
      <c r="S82" s="280">
        <v>0</v>
      </c>
      <c r="T82" s="281">
        <f t="shared" si="23"/>
        <v>0</v>
      </c>
      <c r="AR82" s="282" t="s">
        <v>1647</v>
      </c>
      <c r="AT82" s="282" t="s">
        <v>1642</v>
      </c>
      <c r="AU82" s="282" t="s">
        <v>1636</v>
      </c>
      <c r="AY82" s="253" t="s">
        <v>1638</v>
      </c>
      <c r="BE82" s="283">
        <f t="shared" si="24"/>
        <v>0</v>
      </c>
      <c r="BF82" s="283">
        <f t="shared" si="25"/>
        <v>0</v>
      </c>
      <c r="BG82" s="283">
        <f t="shared" si="26"/>
        <v>0</v>
      </c>
      <c r="BH82" s="283">
        <f t="shared" si="27"/>
        <v>0</v>
      </c>
      <c r="BI82" s="283">
        <f t="shared" si="28"/>
        <v>0</v>
      </c>
      <c r="BJ82" s="253" t="s">
        <v>1636</v>
      </c>
      <c r="BK82" s="283">
        <f t="shared" si="29"/>
        <v>0</v>
      </c>
      <c r="BL82" s="253" t="s">
        <v>1647</v>
      </c>
      <c r="BM82" s="282" t="s">
        <v>1797</v>
      </c>
    </row>
    <row r="83" spans="1:65" s="254" customFormat="1" ht="16.5" customHeight="1">
      <c r="A83" s="295"/>
      <c r="B83" s="298"/>
      <c r="C83" s="321">
        <v>48</v>
      </c>
      <c r="D83" s="321" t="s">
        <v>1642</v>
      </c>
      <c r="E83" s="322" t="s">
        <v>1798</v>
      </c>
      <c r="F83" s="323" t="s">
        <v>1799</v>
      </c>
      <c r="G83" s="324" t="s">
        <v>3</v>
      </c>
      <c r="H83" s="325">
        <v>36</v>
      </c>
      <c r="I83" s="65"/>
      <c r="J83" s="346">
        <f t="shared" si="20"/>
        <v>0</v>
      </c>
      <c r="K83" s="347" t="s">
        <v>1645</v>
      </c>
      <c r="L83" s="64"/>
      <c r="M83" s="278"/>
      <c r="N83" s="279" t="s">
        <v>1646</v>
      </c>
      <c r="O83" s="280">
        <v>0.443</v>
      </c>
      <c r="P83" s="280">
        <f t="shared" si="21"/>
        <v>15.948</v>
      </c>
      <c r="Q83" s="280">
        <v>1.6100000000000001E-3</v>
      </c>
      <c r="R83" s="280">
        <f t="shared" si="22"/>
        <v>5.7960000000000005E-2</v>
      </c>
      <c r="S83" s="280">
        <v>0</v>
      </c>
      <c r="T83" s="281">
        <f t="shared" si="23"/>
        <v>0</v>
      </c>
      <c r="AR83" s="282" t="s">
        <v>1647</v>
      </c>
      <c r="AT83" s="282" t="s">
        <v>1642</v>
      </c>
      <c r="AU83" s="282" t="s">
        <v>1636</v>
      </c>
      <c r="AY83" s="253" t="s">
        <v>1638</v>
      </c>
      <c r="BE83" s="283">
        <f t="shared" si="24"/>
        <v>0</v>
      </c>
      <c r="BF83" s="283">
        <f t="shared" si="25"/>
        <v>0</v>
      </c>
      <c r="BG83" s="283">
        <f t="shared" si="26"/>
        <v>0</v>
      </c>
      <c r="BH83" s="283">
        <f t="shared" si="27"/>
        <v>0</v>
      </c>
      <c r="BI83" s="283">
        <f t="shared" si="28"/>
        <v>0</v>
      </c>
      <c r="BJ83" s="253" t="s">
        <v>1636</v>
      </c>
      <c r="BK83" s="283">
        <f t="shared" si="29"/>
        <v>0</v>
      </c>
      <c r="BL83" s="253" t="s">
        <v>1647</v>
      </c>
      <c r="BM83" s="282" t="s">
        <v>1800</v>
      </c>
    </row>
    <row r="84" spans="1:65" s="254" customFormat="1" ht="16.5" customHeight="1">
      <c r="A84" s="295"/>
      <c r="B84" s="298"/>
      <c r="C84" s="321">
        <v>49</v>
      </c>
      <c r="D84" s="321" t="s">
        <v>1642</v>
      </c>
      <c r="E84" s="322" t="s">
        <v>1801</v>
      </c>
      <c r="F84" s="323" t="s">
        <v>1802</v>
      </c>
      <c r="G84" s="324" t="s">
        <v>3</v>
      </c>
      <c r="H84" s="325">
        <v>28</v>
      </c>
      <c r="I84" s="65"/>
      <c r="J84" s="346">
        <f t="shared" si="20"/>
        <v>0</v>
      </c>
      <c r="K84" s="347" t="s">
        <v>1645</v>
      </c>
      <c r="L84" s="64"/>
      <c r="M84" s="278"/>
      <c r="N84" s="279" t="s">
        <v>1646</v>
      </c>
      <c r="O84" s="280">
        <v>0.50600000000000001</v>
      </c>
      <c r="P84" s="280">
        <f t="shared" si="21"/>
        <v>14.167999999999999</v>
      </c>
      <c r="Q84" s="280">
        <v>3.3899999999999998E-3</v>
      </c>
      <c r="R84" s="280">
        <f t="shared" si="22"/>
        <v>9.491999999999999E-2</v>
      </c>
      <c r="S84" s="280">
        <v>0</v>
      </c>
      <c r="T84" s="281">
        <f t="shared" si="23"/>
        <v>0</v>
      </c>
      <c r="AR84" s="282" t="s">
        <v>1647</v>
      </c>
      <c r="AT84" s="282" t="s">
        <v>1642</v>
      </c>
      <c r="AU84" s="282" t="s">
        <v>1636</v>
      </c>
      <c r="AY84" s="253" t="s">
        <v>1638</v>
      </c>
      <c r="BE84" s="283">
        <f t="shared" si="24"/>
        <v>0</v>
      </c>
      <c r="BF84" s="283">
        <f t="shared" si="25"/>
        <v>0</v>
      </c>
      <c r="BG84" s="283">
        <f t="shared" si="26"/>
        <v>0</v>
      </c>
      <c r="BH84" s="283">
        <f t="shared" si="27"/>
        <v>0</v>
      </c>
      <c r="BI84" s="283">
        <f t="shared" si="28"/>
        <v>0</v>
      </c>
      <c r="BJ84" s="253" t="s">
        <v>1636</v>
      </c>
      <c r="BK84" s="283">
        <f t="shared" si="29"/>
        <v>0</v>
      </c>
      <c r="BL84" s="253" t="s">
        <v>1647</v>
      </c>
      <c r="BM84" s="282" t="s">
        <v>1803</v>
      </c>
    </row>
    <row r="85" spans="1:65" s="254" customFormat="1" ht="16.5" customHeight="1">
      <c r="A85" s="295"/>
      <c r="B85" s="298"/>
      <c r="C85" s="321">
        <v>50</v>
      </c>
      <c r="D85" s="321" t="s">
        <v>1642</v>
      </c>
      <c r="E85" s="322" t="s">
        <v>1804</v>
      </c>
      <c r="F85" s="323" t="s">
        <v>1805</v>
      </c>
      <c r="G85" s="324" t="s">
        <v>3</v>
      </c>
      <c r="H85" s="325">
        <v>18</v>
      </c>
      <c r="I85" s="65"/>
      <c r="J85" s="346">
        <f t="shared" si="20"/>
        <v>0</v>
      </c>
      <c r="K85" s="347" t="s">
        <v>1645</v>
      </c>
      <c r="L85" s="64"/>
      <c r="M85" s="278"/>
      <c r="N85" s="279" t="s">
        <v>1646</v>
      </c>
      <c r="O85" s="280">
        <v>0.67300000000000004</v>
      </c>
      <c r="P85" s="280">
        <f t="shared" si="21"/>
        <v>12.114000000000001</v>
      </c>
      <c r="Q85" s="280">
        <v>5.2900000000000004E-3</v>
      </c>
      <c r="R85" s="280">
        <f t="shared" si="22"/>
        <v>9.5220000000000013E-2</v>
      </c>
      <c r="S85" s="280">
        <v>0</v>
      </c>
      <c r="T85" s="281">
        <f t="shared" si="23"/>
        <v>0</v>
      </c>
      <c r="AR85" s="282" t="s">
        <v>1647</v>
      </c>
      <c r="AT85" s="282" t="s">
        <v>1642</v>
      </c>
      <c r="AU85" s="282" t="s">
        <v>1636</v>
      </c>
      <c r="AY85" s="253" t="s">
        <v>1638</v>
      </c>
      <c r="BE85" s="283">
        <f t="shared" si="24"/>
        <v>0</v>
      </c>
      <c r="BF85" s="283">
        <f t="shared" si="25"/>
        <v>0</v>
      </c>
      <c r="BG85" s="283">
        <f t="shared" si="26"/>
        <v>0</v>
      </c>
      <c r="BH85" s="283">
        <f t="shared" si="27"/>
        <v>0</v>
      </c>
      <c r="BI85" s="283">
        <f t="shared" si="28"/>
        <v>0</v>
      </c>
      <c r="BJ85" s="253" t="s">
        <v>1636</v>
      </c>
      <c r="BK85" s="283">
        <f t="shared" si="29"/>
        <v>0</v>
      </c>
      <c r="BL85" s="253" t="s">
        <v>1647</v>
      </c>
      <c r="BM85" s="282" t="s">
        <v>1806</v>
      </c>
    </row>
    <row r="86" spans="1:65" s="254" customFormat="1" ht="16.5" customHeight="1">
      <c r="A86" s="295"/>
      <c r="B86" s="298"/>
      <c r="C86" s="321">
        <v>51</v>
      </c>
      <c r="D86" s="321" t="s">
        <v>1642</v>
      </c>
      <c r="E86" s="322" t="s">
        <v>1807</v>
      </c>
      <c r="F86" s="323" t="s">
        <v>1808</v>
      </c>
      <c r="G86" s="324" t="s">
        <v>18</v>
      </c>
      <c r="H86" s="325">
        <v>40</v>
      </c>
      <c r="I86" s="65"/>
      <c r="J86" s="346">
        <f t="shared" si="20"/>
        <v>0</v>
      </c>
      <c r="K86" s="347" t="s">
        <v>1645</v>
      </c>
      <c r="L86" s="64"/>
      <c r="M86" s="278"/>
      <c r="N86" s="279" t="s">
        <v>1646</v>
      </c>
      <c r="O86" s="280">
        <v>0.33500000000000002</v>
      </c>
      <c r="P86" s="280">
        <f t="shared" si="21"/>
        <v>13.4</v>
      </c>
      <c r="Q86" s="280">
        <v>1.0000000000000001E-5</v>
      </c>
      <c r="R86" s="280">
        <f t="shared" si="22"/>
        <v>4.0000000000000002E-4</v>
      </c>
      <c r="S86" s="280">
        <v>0</v>
      </c>
      <c r="T86" s="281">
        <f t="shared" si="23"/>
        <v>0</v>
      </c>
      <c r="AR86" s="282" t="s">
        <v>1647</v>
      </c>
      <c r="AT86" s="282" t="s">
        <v>1642</v>
      </c>
      <c r="AU86" s="282" t="s">
        <v>1636</v>
      </c>
      <c r="AY86" s="253" t="s">
        <v>1638</v>
      </c>
      <c r="BE86" s="283">
        <f t="shared" si="24"/>
        <v>0</v>
      </c>
      <c r="BF86" s="283">
        <f t="shared" si="25"/>
        <v>0</v>
      </c>
      <c r="BG86" s="283">
        <f t="shared" si="26"/>
        <v>0</v>
      </c>
      <c r="BH86" s="283">
        <f t="shared" si="27"/>
        <v>0</v>
      </c>
      <c r="BI86" s="283">
        <f t="shared" si="28"/>
        <v>0</v>
      </c>
      <c r="BJ86" s="253" t="s">
        <v>1636</v>
      </c>
      <c r="BK86" s="283">
        <f t="shared" si="29"/>
        <v>0</v>
      </c>
      <c r="BL86" s="253" t="s">
        <v>1647</v>
      </c>
      <c r="BM86" s="282" t="s">
        <v>1809</v>
      </c>
    </row>
    <row r="87" spans="1:65" s="254" customFormat="1" ht="16.5" customHeight="1">
      <c r="A87" s="295"/>
      <c r="B87" s="298"/>
      <c r="C87" s="321">
        <v>52</v>
      </c>
      <c r="D87" s="321" t="s">
        <v>1642</v>
      </c>
      <c r="E87" s="322" t="s">
        <v>1810</v>
      </c>
      <c r="F87" s="323" t="s">
        <v>1811</v>
      </c>
      <c r="G87" s="324" t="s">
        <v>3</v>
      </c>
      <c r="H87" s="325">
        <v>430</v>
      </c>
      <c r="I87" s="65"/>
      <c r="J87" s="346">
        <f t="shared" si="20"/>
        <v>0</v>
      </c>
      <c r="K87" s="347" t="s">
        <v>1645</v>
      </c>
      <c r="L87" s="64"/>
      <c r="M87" s="278"/>
      <c r="N87" s="279" t="s">
        <v>1646</v>
      </c>
      <c r="O87" s="280">
        <v>3.7999999999999999E-2</v>
      </c>
      <c r="P87" s="280">
        <f t="shared" si="21"/>
        <v>16.34</v>
      </c>
      <c r="Q87" s="280">
        <v>0</v>
      </c>
      <c r="R87" s="280">
        <f t="shared" si="22"/>
        <v>0</v>
      </c>
      <c r="S87" s="280">
        <v>0</v>
      </c>
      <c r="T87" s="281">
        <f t="shared" si="23"/>
        <v>0</v>
      </c>
      <c r="AR87" s="282" t="s">
        <v>1647</v>
      </c>
      <c r="AT87" s="282" t="s">
        <v>1642</v>
      </c>
      <c r="AU87" s="282" t="s">
        <v>1636</v>
      </c>
      <c r="AY87" s="253" t="s">
        <v>1638</v>
      </c>
      <c r="BE87" s="283">
        <f t="shared" si="24"/>
        <v>0</v>
      </c>
      <c r="BF87" s="283">
        <f t="shared" si="25"/>
        <v>0</v>
      </c>
      <c r="BG87" s="283">
        <f t="shared" si="26"/>
        <v>0</v>
      </c>
      <c r="BH87" s="283">
        <f t="shared" si="27"/>
        <v>0</v>
      </c>
      <c r="BI87" s="283">
        <f t="shared" si="28"/>
        <v>0</v>
      </c>
      <c r="BJ87" s="253" t="s">
        <v>1636</v>
      </c>
      <c r="BK87" s="283">
        <f t="shared" si="29"/>
        <v>0</v>
      </c>
      <c r="BL87" s="253" t="s">
        <v>1647</v>
      </c>
      <c r="BM87" s="282" t="s">
        <v>1812</v>
      </c>
    </row>
    <row r="88" spans="1:65" s="254" customFormat="1" ht="16.5" customHeight="1">
      <c r="A88" s="295"/>
      <c r="B88" s="298"/>
      <c r="C88" s="321">
        <v>53</v>
      </c>
      <c r="D88" s="321" t="s">
        <v>1642</v>
      </c>
      <c r="E88" s="322" t="s">
        <v>1813</v>
      </c>
      <c r="F88" s="323" t="s">
        <v>1814</v>
      </c>
      <c r="G88" s="324" t="s">
        <v>3</v>
      </c>
      <c r="H88" s="325">
        <v>48</v>
      </c>
      <c r="I88" s="65"/>
      <c r="J88" s="346">
        <f t="shared" si="20"/>
        <v>0</v>
      </c>
      <c r="K88" s="347" t="s">
        <v>1645</v>
      </c>
      <c r="L88" s="64"/>
      <c r="M88" s="278"/>
      <c r="N88" s="279" t="s">
        <v>1646</v>
      </c>
      <c r="O88" s="280">
        <v>4.5999999999999999E-2</v>
      </c>
      <c r="P88" s="280">
        <f t="shared" si="21"/>
        <v>2.2080000000000002</v>
      </c>
      <c r="Q88" s="280">
        <v>0</v>
      </c>
      <c r="R88" s="280">
        <f t="shared" si="22"/>
        <v>0</v>
      </c>
      <c r="S88" s="280">
        <v>0</v>
      </c>
      <c r="T88" s="281">
        <f t="shared" si="23"/>
        <v>0</v>
      </c>
      <c r="AR88" s="282" t="s">
        <v>1647</v>
      </c>
      <c r="AT88" s="282" t="s">
        <v>1642</v>
      </c>
      <c r="AU88" s="282" t="s">
        <v>1636</v>
      </c>
      <c r="AY88" s="253" t="s">
        <v>1638</v>
      </c>
      <c r="BE88" s="283">
        <f t="shared" si="24"/>
        <v>0</v>
      </c>
      <c r="BF88" s="283">
        <f t="shared" si="25"/>
        <v>0</v>
      </c>
      <c r="BG88" s="283">
        <f t="shared" si="26"/>
        <v>0</v>
      </c>
      <c r="BH88" s="283">
        <f t="shared" si="27"/>
        <v>0</v>
      </c>
      <c r="BI88" s="283">
        <f t="shared" si="28"/>
        <v>0</v>
      </c>
      <c r="BJ88" s="253" t="s">
        <v>1636</v>
      </c>
      <c r="BK88" s="283">
        <f t="shared" si="29"/>
        <v>0</v>
      </c>
      <c r="BL88" s="253" t="s">
        <v>1647</v>
      </c>
      <c r="BM88" s="282" t="s">
        <v>1815</v>
      </c>
    </row>
    <row r="89" spans="1:65" s="254" customFormat="1" ht="16.5" customHeight="1">
      <c r="A89" s="295"/>
      <c r="B89" s="298"/>
      <c r="C89" s="321">
        <v>54</v>
      </c>
      <c r="D89" s="321" t="s">
        <v>1642</v>
      </c>
      <c r="E89" s="322" t="s">
        <v>1816</v>
      </c>
      <c r="F89" s="323" t="s">
        <v>1817</v>
      </c>
      <c r="G89" s="324" t="s">
        <v>3</v>
      </c>
      <c r="H89" s="325">
        <v>18</v>
      </c>
      <c r="I89" s="65"/>
      <c r="J89" s="346">
        <f t="shared" si="20"/>
        <v>0</v>
      </c>
      <c r="K89" s="347" t="s">
        <v>1645</v>
      </c>
      <c r="L89" s="64"/>
      <c r="M89" s="278"/>
      <c r="N89" s="279" t="s">
        <v>1646</v>
      </c>
      <c r="O89" s="280">
        <v>5.2999999999999999E-2</v>
      </c>
      <c r="P89" s="280">
        <f t="shared" si="21"/>
        <v>0.95399999999999996</v>
      </c>
      <c r="Q89" s="280">
        <v>0</v>
      </c>
      <c r="R89" s="280">
        <f t="shared" si="22"/>
        <v>0</v>
      </c>
      <c r="S89" s="280">
        <v>0</v>
      </c>
      <c r="T89" s="281">
        <f t="shared" si="23"/>
        <v>0</v>
      </c>
      <c r="AR89" s="282" t="s">
        <v>1647</v>
      </c>
      <c r="AT89" s="282" t="s">
        <v>1642</v>
      </c>
      <c r="AU89" s="282" t="s">
        <v>1636</v>
      </c>
      <c r="AY89" s="253" t="s">
        <v>1638</v>
      </c>
      <c r="BE89" s="283">
        <f t="shared" si="24"/>
        <v>0</v>
      </c>
      <c r="BF89" s="283">
        <f t="shared" si="25"/>
        <v>0</v>
      </c>
      <c r="BG89" s="283">
        <f t="shared" si="26"/>
        <v>0</v>
      </c>
      <c r="BH89" s="283">
        <f t="shared" si="27"/>
        <v>0</v>
      </c>
      <c r="BI89" s="283">
        <f t="shared" si="28"/>
        <v>0</v>
      </c>
      <c r="BJ89" s="253" t="s">
        <v>1636</v>
      </c>
      <c r="BK89" s="283">
        <f t="shared" si="29"/>
        <v>0</v>
      </c>
      <c r="BL89" s="253" t="s">
        <v>1647</v>
      </c>
      <c r="BM89" s="282" t="s">
        <v>1818</v>
      </c>
    </row>
    <row r="90" spans="1:65" s="254" customFormat="1" ht="16.5" customHeight="1">
      <c r="A90" s="295"/>
      <c r="B90" s="298"/>
      <c r="C90" s="321">
        <v>55</v>
      </c>
      <c r="D90" s="321" t="s">
        <v>1642</v>
      </c>
      <c r="E90" s="322" t="s">
        <v>1819</v>
      </c>
      <c r="F90" s="323" t="s">
        <v>1820</v>
      </c>
      <c r="G90" s="324" t="s">
        <v>18</v>
      </c>
      <c r="H90" s="325">
        <v>80</v>
      </c>
      <c r="I90" s="65"/>
      <c r="J90" s="346">
        <f t="shared" si="20"/>
        <v>0</v>
      </c>
      <c r="K90" s="347" t="s">
        <v>1651</v>
      </c>
      <c r="L90" s="64"/>
      <c r="M90" s="278"/>
      <c r="N90" s="279" t="s">
        <v>1646</v>
      </c>
      <c r="O90" s="280">
        <v>0</v>
      </c>
      <c r="P90" s="280">
        <f t="shared" si="21"/>
        <v>0</v>
      </c>
      <c r="Q90" s="280">
        <v>0</v>
      </c>
      <c r="R90" s="280">
        <f t="shared" si="22"/>
        <v>0</v>
      </c>
      <c r="S90" s="280">
        <v>0</v>
      </c>
      <c r="T90" s="281">
        <f t="shared" si="23"/>
        <v>0</v>
      </c>
      <c r="AR90" s="282" t="s">
        <v>1647</v>
      </c>
      <c r="AT90" s="282" t="s">
        <v>1642</v>
      </c>
      <c r="AU90" s="282" t="s">
        <v>1636</v>
      </c>
      <c r="AY90" s="253" t="s">
        <v>1638</v>
      </c>
      <c r="BE90" s="283">
        <f t="shared" si="24"/>
        <v>0</v>
      </c>
      <c r="BF90" s="283">
        <f t="shared" si="25"/>
        <v>0</v>
      </c>
      <c r="BG90" s="283">
        <f t="shared" si="26"/>
        <v>0</v>
      </c>
      <c r="BH90" s="283">
        <f t="shared" si="27"/>
        <v>0</v>
      </c>
      <c r="BI90" s="283">
        <f t="shared" si="28"/>
        <v>0</v>
      </c>
      <c r="BJ90" s="253" t="s">
        <v>1636</v>
      </c>
      <c r="BK90" s="283">
        <f t="shared" si="29"/>
        <v>0</v>
      </c>
      <c r="BL90" s="253" t="s">
        <v>1647</v>
      </c>
      <c r="BM90" s="282" t="s">
        <v>1821</v>
      </c>
    </row>
    <row r="91" spans="1:65" s="254" customFormat="1" ht="16.5" customHeight="1">
      <c r="A91" s="295"/>
      <c r="B91" s="298"/>
      <c r="C91" s="321">
        <v>56</v>
      </c>
      <c r="D91" s="321" t="s">
        <v>1642</v>
      </c>
      <c r="E91" s="322" t="s">
        <v>1822</v>
      </c>
      <c r="F91" s="323" t="s">
        <v>1823</v>
      </c>
      <c r="G91" s="324" t="s">
        <v>4</v>
      </c>
      <c r="H91" s="325">
        <v>0.52400000000000002</v>
      </c>
      <c r="I91" s="65"/>
      <c r="J91" s="346">
        <f t="shared" si="20"/>
        <v>0</v>
      </c>
      <c r="K91" s="347" t="s">
        <v>1645</v>
      </c>
      <c r="L91" s="64"/>
      <c r="M91" s="278"/>
      <c r="N91" s="279" t="s">
        <v>1646</v>
      </c>
      <c r="O91" s="280">
        <v>3.5630000000000002</v>
      </c>
      <c r="P91" s="280">
        <f t="shared" si="21"/>
        <v>1.8670120000000001</v>
      </c>
      <c r="Q91" s="280">
        <v>0</v>
      </c>
      <c r="R91" s="280">
        <f t="shared" si="22"/>
        <v>0</v>
      </c>
      <c r="S91" s="280">
        <v>0</v>
      </c>
      <c r="T91" s="281">
        <f t="shared" si="23"/>
        <v>0</v>
      </c>
      <c r="AR91" s="282" t="s">
        <v>1647</v>
      </c>
      <c r="AT91" s="282" t="s">
        <v>1642</v>
      </c>
      <c r="AU91" s="282" t="s">
        <v>1636</v>
      </c>
      <c r="AY91" s="253" t="s">
        <v>1638</v>
      </c>
      <c r="BE91" s="283">
        <f t="shared" si="24"/>
        <v>0</v>
      </c>
      <c r="BF91" s="283">
        <f t="shared" si="25"/>
        <v>0</v>
      </c>
      <c r="BG91" s="283">
        <f t="shared" si="26"/>
        <v>0</v>
      </c>
      <c r="BH91" s="283">
        <f t="shared" si="27"/>
        <v>0</v>
      </c>
      <c r="BI91" s="283">
        <f t="shared" si="28"/>
        <v>0</v>
      </c>
      <c r="BJ91" s="253" t="s">
        <v>1636</v>
      </c>
      <c r="BK91" s="283">
        <f t="shared" si="29"/>
        <v>0</v>
      </c>
      <c r="BL91" s="253" t="s">
        <v>1647</v>
      </c>
      <c r="BM91" s="282" t="s">
        <v>1824</v>
      </c>
    </row>
    <row r="92" spans="1:65" s="271" customFormat="1" ht="22.9" customHeight="1">
      <c r="A92" s="316"/>
      <c r="B92" s="317"/>
      <c r="C92" s="316"/>
      <c r="D92" s="318" t="s">
        <v>1633</v>
      </c>
      <c r="E92" s="320" t="s">
        <v>1825</v>
      </c>
      <c r="F92" s="320" t="s">
        <v>1826</v>
      </c>
      <c r="G92" s="316"/>
      <c r="H92" s="316"/>
      <c r="J92" s="345">
        <f>BK92</f>
        <v>0</v>
      </c>
      <c r="K92" s="344"/>
      <c r="L92" s="270"/>
      <c r="M92" s="273"/>
      <c r="P92" s="274">
        <f>SUM(P93:P130)</f>
        <v>48.174025</v>
      </c>
      <c r="R92" s="274">
        <f>SUM(R93:R130)</f>
        <v>7.265000000000002E-2</v>
      </c>
      <c r="T92" s="275">
        <f>SUM(T93:T130)</f>
        <v>2.895E-2</v>
      </c>
      <c r="AR92" s="272" t="s">
        <v>1636</v>
      </c>
      <c r="AT92" s="276" t="s">
        <v>1633</v>
      </c>
      <c r="AU92" s="276" t="s">
        <v>1641</v>
      </c>
      <c r="AY92" s="272" t="s">
        <v>1638</v>
      </c>
      <c r="BK92" s="277">
        <f>SUM(BK93:BK130)</f>
        <v>0</v>
      </c>
    </row>
    <row r="93" spans="1:65" s="254" customFormat="1" ht="16.5" customHeight="1">
      <c r="A93" s="295"/>
      <c r="B93" s="298"/>
      <c r="C93" s="321">
        <v>57</v>
      </c>
      <c r="D93" s="321" t="s">
        <v>1642</v>
      </c>
      <c r="E93" s="322" t="s">
        <v>1827</v>
      </c>
      <c r="F93" s="323" t="s">
        <v>1828</v>
      </c>
      <c r="G93" s="324" t="s">
        <v>18</v>
      </c>
      <c r="H93" s="325">
        <v>35</v>
      </c>
      <c r="I93" s="65"/>
      <c r="J93" s="346">
        <f t="shared" ref="J93:J111" si="30">ROUND(I93*H93,2)</f>
        <v>0</v>
      </c>
      <c r="K93" s="347" t="s">
        <v>1645</v>
      </c>
      <c r="L93" s="64"/>
      <c r="M93" s="278"/>
      <c r="N93" s="279" t="s">
        <v>1646</v>
      </c>
      <c r="O93" s="280">
        <v>0.16600000000000001</v>
      </c>
      <c r="P93" s="280">
        <f t="shared" ref="P93:P111" si="31">O93*H93</f>
        <v>5.8100000000000005</v>
      </c>
      <c r="Q93" s="280">
        <v>9.0000000000000006E-5</v>
      </c>
      <c r="R93" s="280">
        <f t="shared" ref="R93:R111" si="32">Q93*H93</f>
        <v>3.15E-3</v>
      </c>
      <c r="S93" s="280">
        <v>4.4999999999999999E-4</v>
      </c>
      <c r="T93" s="281">
        <f t="shared" ref="T93:T111" si="33">S93*H93</f>
        <v>1.575E-2</v>
      </c>
      <c r="AR93" s="282" t="s">
        <v>1647</v>
      </c>
      <c r="AT93" s="282" t="s">
        <v>1642</v>
      </c>
      <c r="AU93" s="282" t="s">
        <v>1636</v>
      </c>
      <c r="AY93" s="253" t="s">
        <v>1638</v>
      </c>
      <c r="BE93" s="283">
        <f t="shared" ref="BE93:BE111" si="34">IF(N93="základní",J93,0)</f>
        <v>0</v>
      </c>
      <c r="BF93" s="283">
        <f t="shared" ref="BF93:BF111" si="35">IF(N93="snížená",J93,0)</f>
        <v>0</v>
      </c>
      <c r="BG93" s="283">
        <f t="shared" ref="BG93:BG111" si="36">IF(N93="zákl. přenesená",J93,0)</f>
        <v>0</v>
      </c>
      <c r="BH93" s="283">
        <f t="shared" ref="BH93:BH111" si="37">IF(N93="sníž. přenesená",J93,0)</f>
        <v>0</v>
      </c>
      <c r="BI93" s="283">
        <f t="shared" ref="BI93:BI111" si="38">IF(N93="nulová",J93,0)</f>
        <v>0</v>
      </c>
      <c r="BJ93" s="253" t="s">
        <v>1636</v>
      </c>
      <c r="BK93" s="283">
        <f t="shared" ref="BK93:BK111" si="39">ROUND(I93*H93,2)</f>
        <v>0</v>
      </c>
      <c r="BL93" s="253" t="s">
        <v>1647</v>
      </c>
      <c r="BM93" s="282" t="s">
        <v>1829</v>
      </c>
    </row>
    <row r="94" spans="1:65" s="254" customFormat="1" ht="16.5" customHeight="1">
      <c r="A94" s="295"/>
      <c r="B94" s="298"/>
      <c r="C94" s="321">
        <v>58</v>
      </c>
      <c r="D94" s="321" t="s">
        <v>1642</v>
      </c>
      <c r="E94" s="322" t="s">
        <v>1830</v>
      </c>
      <c r="F94" s="323" t="s">
        <v>1831</v>
      </c>
      <c r="G94" s="324" t="s">
        <v>18</v>
      </c>
      <c r="H94" s="325">
        <v>6</v>
      </c>
      <c r="I94" s="65"/>
      <c r="J94" s="346">
        <f t="shared" si="30"/>
        <v>0</v>
      </c>
      <c r="K94" s="347" t="s">
        <v>1645</v>
      </c>
      <c r="L94" s="64"/>
      <c r="M94" s="278"/>
      <c r="N94" s="279" t="s">
        <v>1646</v>
      </c>
      <c r="O94" s="280">
        <v>0.312</v>
      </c>
      <c r="P94" s="280">
        <f t="shared" si="31"/>
        <v>1.8719999999999999</v>
      </c>
      <c r="Q94" s="280">
        <v>1.7000000000000001E-4</v>
      </c>
      <c r="R94" s="280">
        <f t="shared" si="32"/>
        <v>1.0200000000000001E-3</v>
      </c>
      <c r="S94" s="280">
        <v>2.2000000000000001E-3</v>
      </c>
      <c r="T94" s="281">
        <f t="shared" si="33"/>
        <v>1.32E-2</v>
      </c>
      <c r="AR94" s="282" t="s">
        <v>1647</v>
      </c>
      <c r="AT94" s="282" t="s">
        <v>1642</v>
      </c>
      <c r="AU94" s="282" t="s">
        <v>1636</v>
      </c>
      <c r="AY94" s="253" t="s">
        <v>1638</v>
      </c>
      <c r="BE94" s="283">
        <f t="shared" si="34"/>
        <v>0</v>
      </c>
      <c r="BF94" s="283">
        <f t="shared" si="35"/>
        <v>0</v>
      </c>
      <c r="BG94" s="283">
        <f t="shared" si="36"/>
        <v>0</v>
      </c>
      <c r="BH94" s="283">
        <f t="shared" si="37"/>
        <v>0</v>
      </c>
      <c r="BI94" s="283">
        <f t="shared" si="38"/>
        <v>0</v>
      </c>
      <c r="BJ94" s="253" t="s">
        <v>1636</v>
      </c>
      <c r="BK94" s="283">
        <f t="shared" si="39"/>
        <v>0</v>
      </c>
      <c r="BL94" s="253" t="s">
        <v>1647</v>
      </c>
      <c r="BM94" s="282" t="s">
        <v>1832</v>
      </c>
    </row>
    <row r="95" spans="1:65" s="254" customFormat="1" ht="16.5" customHeight="1">
      <c r="A95" s="295"/>
      <c r="B95" s="298"/>
      <c r="C95" s="321">
        <v>59</v>
      </c>
      <c r="D95" s="321" t="s">
        <v>1642</v>
      </c>
      <c r="E95" s="322" t="s">
        <v>1833</v>
      </c>
      <c r="F95" s="323" t="s">
        <v>1834</v>
      </c>
      <c r="G95" s="324" t="s">
        <v>4</v>
      </c>
      <c r="H95" s="325">
        <v>2.9000000000000001E-2</v>
      </c>
      <c r="I95" s="65"/>
      <c r="J95" s="346">
        <f t="shared" si="30"/>
        <v>0</v>
      </c>
      <c r="K95" s="347" t="s">
        <v>1645</v>
      </c>
      <c r="L95" s="64"/>
      <c r="M95" s="278"/>
      <c r="N95" s="279" t="s">
        <v>1646</v>
      </c>
      <c r="O95" s="280">
        <v>2.5750000000000002</v>
      </c>
      <c r="P95" s="280">
        <f t="shared" si="31"/>
        <v>7.4675000000000005E-2</v>
      </c>
      <c r="Q95" s="280">
        <v>0</v>
      </c>
      <c r="R95" s="280">
        <f t="shared" si="32"/>
        <v>0</v>
      </c>
      <c r="S95" s="280">
        <v>0</v>
      </c>
      <c r="T95" s="281">
        <f t="shared" si="33"/>
        <v>0</v>
      </c>
      <c r="AR95" s="282" t="s">
        <v>1647</v>
      </c>
      <c r="AT95" s="282" t="s">
        <v>1642</v>
      </c>
      <c r="AU95" s="282" t="s">
        <v>1636</v>
      </c>
      <c r="AY95" s="253" t="s">
        <v>1638</v>
      </c>
      <c r="BE95" s="283">
        <f t="shared" si="34"/>
        <v>0</v>
      </c>
      <c r="BF95" s="283">
        <f t="shared" si="35"/>
        <v>0</v>
      </c>
      <c r="BG95" s="283">
        <f t="shared" si="36"/>
        <v>0</v>
      </c>
      <c r="BH95" s="283">
        <f t="shared" si="37"/>
        <v>0</v>
      </c>
      <c r="BI95" s="283">
        <f t="shared" si="38"/>
        <v>0</v>
      </c>
      <c r="BJ95" s="253" t="s">
        <v>1636</v>
      </c>
      <c r="BK95" s="283">
        <f t="shared" si="39"/>
        <v>0</v>
      </c>
      <c r="BL95" s="253" t="s">
        <v>1647</v>
      </c>
      <c r="BM95" s="282" t="s">
        <v>1835</v>
      </c>
    </row>
    <row r="96" spans="1:65" s="254" customFormat="1" ht="16.5" customHeight="1">
      <c r="A96" s="295"/>
      <c r="B96" s="298"/>
      <c r="C96" s="321">
        <v>60</v>
      </c>
      <c r="D96" s="321" t="s">
        <v>1642</v>
      </c>
      <c r="E96" s="322" t="s">
        <v>1836</v>
      </c>
      <c r="F96" s="323" t="s">
        <v>1837</v>
      </c>
      <c r="G96" s="324" t="s">
        <v>18</v>
      </c>
      <c r="H96" s="325">
        <v>6</v>
      </c>
      <c r="I96" s="65"/>
      <c r="J96" s="346">
        <f t="shared" si="30"/>
        <v>0</v>
      </c>
      <c r="K96" s="347" t="s">
        <v>1645</v>
      </c>
      <c r="L96" s="64"/>
      <c r="M96" s="278"/>
      <c r="N96" s="279" t="s">
        <v>1646</v>
      </c>
      <c r="O96" s="280">
        <v>0.10299999999999999</v>
      </c>
      <c r="P96" s="280">
        <f t="shared" si="31"/>
        <v>0.61799999999999999</v>
      </c>
      <c r="Q96" s="280">
        <v>2.4000000000000001E-4</v>
      </c>
      <c r="R96" s="280">
        <f t="shared" si="32"/>
        <v>1.4400000000000001E-3</v>
      </c>
      <c r="S96" s="280">
        <v>0</v>
      </c>
      <c r="T96" s="281">
        <f t="shared" si="33"/>
        <v>0</v>
      </c>
      <c r="AR96" s="282" t="s">
        <v>1647</v>
      </c>
      <c r="AT96" s="282" t="s">
        <v>1642</v>
      </c>
      <c r="AU96" s="282" t="s">
        <v>1636</v>
      </c>
      <c r="AY96" s="253" t="s">
        <v>1638</v>
      </c>
      <c r="BE96" s="283">
        <f t="shared" si="34"/>
        <v>0</v>
      </c>
      <c r="BF96" s="283">
        <f t="shared" si="35"/>
        <v>0</v>
      </c>
      <c r="BG96" s="283">
        <f t="shared" si="36"/>
        <v>0</v>
      </c>
      <c r="BH96" s="283">
        <f t="shared" si="37"/>
        <v>0</v>
      </c>
      <c r="BI96" s="283">
        <f t="shared" si="38"/>
        <v>0</v>
      </c>
      <c r="BJ96" s="253" t="s">
        <v>1636</v>
      </c>
      <c r="BK96" s="283">
        <f t="shared" si="39"/>
        <v>0</v>
      </c>
      <c r="BL96" s="253" t="s">
        <v>1647</v>
      </c>
      <c r="BM96" s="282" t="s">
        <v>1838</v>
      </c>
    </row>
    <row r="97" spans="1:65" s="254" customFormat="1" ht="16.5" customHeight="1">
      <c r="A97" s="295"/>
      <c r="B97" s="298"/>
      <c r="C97" s="321">
        <v>61</v>
      </c>
      <c r="D97" s="321" t="s">
        <v>1642</v>
      </c>
      <c r="E97" s="322" t="s">
        <v>1839</v>
      </c>
      <c r="F97" s="323" t="s">
        <v>1840</v>
      </c>
      <c r="G97" s="324" t="s">
        <v>18</v>
      </c>
      <c r="H97" s="325">
        <v>1</v>
      </c>
      <c r="I97" s="65"/>
      <c r="J97" s="346">
        <f t="shared" si="30"/>
        <v>0</v>
      </c>
      <c r="K97" s="347" t="s">
        <v>1645</v>
      </c>
      <c r="L97" s="64"/>
      <c r="M97" s="278"/>
      <c r="N97" s="279" t="s">
        <v>1646</v>
      </c>
      <c r="O97" s="280">
        <v>0.20599999999999999</v>
      </c>
      <c r="P97" s="280">
        <f t="shared" si="31"/>
        <v>0.20599999999999999</v>
      </c>
      <c r="Q97" s="280">
        <v>3.6000000000000002E-4</v>
      </c>
      <c r="R97" s="280">
        <f t="shared" si="32"/>
        <v>3.6000000000000002E-4</v>
      </c>
      <c r="S97" s="280">
        <v>0</v>
      </c>
      <c r="T97" s="281">
        <f t="shared" si="33"/>
        <v>0</v>
      </c>
      <c r="AR97" s="282" t="s">
        <v>1647</v>
      </c>
      <c r="AT97" s="282" t="s">
        <v>1642</v>
      </c>
      <c r="AU97" s="282" t="s">
        <v>1636</v>
      </c>
      <c r="AY97" s="253" t="s">
        <v>1638</v>
      </c>
      <c r="BE97" s="283">
        <f t="shared" si="34"/>
        <v>0</v>
      </c>
      <c r="BF97" s="283">
        <f t="shared" si="35"/>
        <v>0</v>
      </c>
      <c r="BG97" s="283">
        <f t="shared" si="36"/>
        <v>0</v>
      </c>
      <c r="BH97" s="283">
        <f t="shared" si="37"/>
        <v>0</v>
      </c>
      <c r="BI97" s="283">
        <f t="shared" si="38"/>
        <v>0</v>
      </c>
      <c r="BJ97" s="253" t="s">
        <v>1636</v>
      </c>
      <c r="BK97" s="283">
        <f t="shared" si="39"/>
        <v>0</v>
      </c>
      <c r="BL97" s="253" t="s">
        <v>1647</v>
      </c>
      <c r="BM97" s="282" t="s">
        <v>1841</v>
      </c>
    </row>
    <row r="98" spans="1:65" s="254" customFormat="1" ht="16.5" customHeight="1">
      <c r="A98" s="295"/>
      <c r="B98" s="298"/>
      <c r="C98" s="321">
        <v>62</v>
      </c>
      <c r="D98" s="321" t="s">
        <v>1642</v>
      </c>
      <c r="E98" s="322" t="s">
        <v>1842</v>
      </c>
      <c r="F98" s="323" t="s">
        <v>1843</v>
      </c>
      <c r="G98" s="324" t="s">
        <v>18</v>
      </c>
      <c r="H98" s="325">
        <v>16</v>
      </c>
      <c r="I98" s="65"/>
      <c r="J98" s="346">
        <f t="shared" si="30"/>
        <v>0</v>
      </c>
      <c r="K98" s="347" t="s">
        <v>1645</v>
      </c>
      <c r="L98" s="64"/>
      <c r="M98" s="278"/>
      <c r="N98" s="279" t="s">
        <v>1646</v>
      </c>
      <c r="O98" s="280">
        <v>8.2000000000000003E-2</v>
      </c>
      <c r="P98" s="280">
        <f t="shared" si="31"/>
        <v>1.3120000000000001</v>
      </c>
      <c r="Q98" s="280">
        <v>2.2000000000000001E-4</v>
      </c>
      <c r="R98" s="280">
        <f t="shared" si="32"/>
        <v>3.5200000000000001E-3</v>
      </c>
      <c r="S98" s="280">
        <v>0</v>
      </c>
      <c r="T98" s="281">
        <f t="shared" si="33"/>
        <v>0</v>
      </c>
      <c r="AR98" s="282" t="s">
        <v>1647</v>
      </c>
      <c r="AT98" s="282" t="s">
        <v>1642</v>
      </c>
      <c r="AU98" s="282" t="s">
        <v>1636</v>
      </c>
      <c r="AY98" s="253" t="s">
        <v>1638</v>
      </c>
      <c r="BE98" s="283">
        <f t="shared" si="34"/>
        <v>0</v>
      </c>
      <c r="BF98" s="283">
        <f t="shared" si="35"/>
        <v>0</v>
      </c>
      <c r="BG98" s="283">
        <f t="shared" si="36"/>
        <v>0</v>
      </c>
      <c r="BH98" s="283">
        <f t="shared" si="37"/>
        <v>0</v>
      </c>
      <c r="BI98" s="283">
        <f t="shared" si="38"/>
        <v>0</v>
      </c>
      <c r="BJ98" s="253" t="s">
        <v>1636</v>
      </c>
      <c r="BK98" s="283">
        <f t="shared" si="39"/>
        <v>0</v>
      </c>
      <c r="BL98" s="253" t="s">
        <v>1647</v>
      </c>
      <c r="BM98" s="282" t="s">
        <v>1844</v>
      </c>
    </row>
    <row r="99" spans="1:65" s="254" customFormat="1" ht="16.5" customHeight="1">
      <c r="A99" s="295"/>
      <c r="B99" s="298"/>
      <c r="C99" s="321">
        <v>63</v>
      </c>
      <c r="D99" s="321" t="s">
        <v>1642</v>
      </c>
      <c r="E99" s="322" t="s">
        <v>1845</v>
      </c>
      <c r="F99" s="323" t="s">
        <v>1846</v>
      </c>
      <c r="G99" s="324" t="s">
        <v>18</v>
      </c>
      <c r="H99" s="325">
        <v>2</v>
      </c>
      <c r="I99" s="65"/>
      <c r="J99" s="346">
        <f t="shared" si="30"/>
        <v>0</v>
      </c>
      <c r="K99" s="347" t="s">
        <v>1645</v>
      </c>
      <c r="L99" s="64"/>
      <c r="M99" s="278"/>
      <c r="N99" s="279" t="s">
        <v>1646</v>
      </c>
      <c r="O99" s="280">
        <v>0.26800000000000002</v>
      </c>
      <c r="P99" s="280">
        <f t="shared" si="31"/>
        <v>0.53600000000000003</v>
      </c>
      <c r="Q99" s="280">
        <v>1.24E-3</v>
      </c>
      <c r="R99" s="280">
        <f t="shared" si="32"/>
        <v>2.48E-3</v>
      </c>
      <c r="S99" s="280">
        <v>0</v>
      </c>
      <c r="T99" s="281">
        <f t="shared" si="33"/>
        <v>0</v>
      </c>
      <c r="AR99" s="282" t="s">
        <v>1647</v>
      </c>
      <c r="AT99" s="282" t="s">
        <v>1642</v>
      </c>
      <c r="AU99" s="282" t="s">
        <v>1636</v>
      </c>
      <c r="AY99" s="253" t="s">
        <v>1638</v>
      </c>
      <c r="BE99" s="283">
        <f t="shared" si="34"/>
        <v>0</v>
      </c>
      <c r="BF99" s="283">
        <f t="shared" si="35"/>
        <v>0</v>
      </c>
      <c r="BG99" s="283">
        <f t="shared" si="36"/>
        <v>0</v>
      </c>
      <c r="BH99" s="283">
        <f t="shared" si="37"/>
        <v>0</v>
      </c>
      <c r="BI99" s="283">
        <f t="shared" si="38"/>
        <v>0</v>
      </c>
      <c r="BJ99" s="253" t="s">
        <v>1636</v>
      </c>
      <c r="BK99" s="283">
        <f t="shared" si="39"/>
        <v>0</v>
      </c>
      <c r="BL99" s="253" t="s">
        <v>1647</v>
      </c>
      <c r="BM99" s="282" t="s">
        <v>1847</v>
      </c>
    </row>
    <row r="100" spans="1:65" s="254" customFormat="1" ht="16.5" customHeight="1">
      <c r="A100" s="295"/>
      <c r="B100" s="298"/>
      <c r="C100" s="321">
        <v>64</v>
      </c>
      <c r="D100" s="321" t="s">
        <v>1642</v>
      </c>
      <c r="E100" s="322" t="s">
        <v>1848</v>
      </c>
      <c r="F100" s="323" t="s">
        <v>1849</v>
      </c>
      <c r="G100" s="324" t="s">
        <v>18</v>
      </c>
      <c r="H100" s="325">
        <v>1</v>
      </c>
      <c r="I100" s="65"/>
      <c r="J100" s="346">
        <f t="shared" si="30"/>
        <v>0</v>
      </c>
      <c r="K100" s="347" t="s">
        <v>1645</v>
      </c>
      <c r="L100" s="64"/>
      <c r="M100" s="278"/>
      <c r="N100" s="279" t="s">
        <v>1646</v>
      </c>
      <c r="O100" s="280">
        <v>0.35</v>
      </c>
      <c r="P100" s="280">
        <f t="shared" si="31"/>
        <v>0.35</v>
      </c>
      <c r="Q100" s="280">
        <v>1.14E-3</v>
      </c>
      <c r="R100" s="280">
        <f t="shared" si="32"/>
        <v>1.14E-3</v>
      </c>
      <c r="S100" s="280">
        <v>0</v>
      </c>
      <c r="T100" s="281">
        <f t="shared" si="33"/>
        <v>0</v>
      </c>
      <c r="AR100" s="282" t="s">
        <v>1647</v>
      </c>
      <c r="AT100" s="282" t="s">
        <v>1642</v>
      </c>
      <c r="AU100" s="282" t="s">
        <v>1636</v>
      </c>
      <c r="AY100" s="253" t="s">
        <v>1638</v>
      </c>
      <c r="BE100" s="283">
        <f t="shared" si="34"/>
        <v>0</v>
      </c>
      <c r="BF100" s="283">
        <f t="shared" si="35"/>
        <v>0</v>
      </c>
      <c r="BG100" s="283">
        <f t="shared" si="36"/>
        <v>0</v>
      </c>
      <c r="BH100" s="283">
        <f t="shared" si="37"/>
        <v>0</v>
      </c>
      <c r="BI100" s="283">
        <f t="shared" si="38"/>
        <v>0</v>
      </c>
      <c r="BJ100" s="253" t="s">
        <v>1636</v>
      </c>
      <c r="BK100" s="283">
        <f t="shared" si="39"/>
        <v>0</v>
      </c>
      <c r="BL100" s="253" t="s">
        <v>1647</v>
      </c>
      <c r="BM100" s="282" t="s">
        <v>1850</v>
      </c>
    </row>
    <row r="101" spans="1:65" s="254" customFormat="1" ht="16.5" customHeight="1">
      <c r="A101" s="295"/>
      <c r="B101" s="298"/>
      <c r="C101" s="321">
        <v>65</v>
      </c>
      <c r="D101" s="321" t="s">
        <v>1642</v>
      </c>
      <c r="E101" s="322" t="s">
        <v>1851</v>
      </c>
      <c r="F101" s="323" t="s">
        <v>1852</v>
      </c>
      <c r="G101" s="324" t="s">
        <v>18</v>
      </c>
      <c r="H101" s="325">
        <v>6</v>
      </c>
      <c r="I101" s="65"/>
      <c r="J101" s="346">
        <f t="shared" si="30"/>
        <v>0</v>
      </c>
      <c r="K101" s="347" t="s">
        <v>1645</v>
      </c>
      <c r="L101" s="64"/>
      <c r="M101" s="278"/>
      <c r="N101" s="279" t="s">
        <v>1646</v>
      </c>
      <c r="O101" s="280">
        <v>0.16</v>
      </c>
      <c r="P101" s="280">
        <f t="shared" si="31"/>
        <v>0.96</v>
      </c>
      <c r="Q101" s="280">
        <v>2.1000000000000001E-4</v>
      </c>
      <c r="R101" s="280">
        <f t="shared" si="32"/>
        <v>1.2600000000000001E-3</v>
      </c>
      <c r="S101" s="280">
        <v>0</v>
      </c>
      <c r="T101" s="281">
        <f t="shared" si="33"/>
        <v>0</v>
      </c>
      <c r="AR101" s="282" t="s">
        <v>1647</v>
      </c>
      <c r="AT101" s="282" t="s">
        <v>1642</v>
      </c>
      <c r="AU101" s="282" t="s">
        <v>1636</v>
      </c>
      <c r="AY101" s="253" t="s">
        <v>1638</v>
      </c>
      <c r="BE101" s="283">
        <f t="shared" si="34"/>
        <v>0</v>
      </c>
      <c r="BF101" s="283">
        <f t="shared" si="35"/>
        <v>0</v>
      </c>
      <c r="BG101" s="283">
        <f t="shared" si="36"/>
        <v>0</v>
      </c>
      <c r="BH101" s="283">
        <f t="shared" si="37"/>
        <v>0</v>
      </c>
      <c r="BI101" s="283">
        <f t="shared" si="38"/>
        <v>0</v>
      </c>
      <c r="BJ101" s="253" t="s">
        <v>1636</v>
      </c>
      <c r="BK101" s="283">
        <f t="shared" si="39"/>
        <v>0</v>
      </c>
      <c r="BL101" s="253" t="s">
        <v>1647</v>
      </c>
      <c r="BM101" s="282" t="s">
        <v>1853</v>
      </c>
    </row>
    <row r="102" spans="1:65" s="254" customFormat="1" ht="16.5" customHeight="1">
      <c r="A102" s="295"/>
      <c r="B102" s="298"/>
      <c r="C102" s="321">
        <v>66</v>
      </c>
      <c r="D102" s="321" t="s">
        <v>1642</v>
      </c>
      <c r="E102" s="322" t="s">
        <v>1854</v>
      </c>
      <c r="F102" s="323" t="s">
        <v>1855</v>
      </c>
      <c r="G102" s="324" t="s">
        <v>18</v>
      </c>
      <c r="H102" s="325">
        <v>2</v>
      </c>
      <c r="I102" s="65"/>
      <c r="J102" s="346">
        <f t="shared" si="30"/>
        <v>0</v>
      </c>
      <c r="K102" s="347" t="s">
        <v>1645</v>
      </c>
      <c r="L102" s="64"/>
      <c r="M102" s="278"/>
      <c r="N102" s="279" t="s">
        <v>1646</v>
      </c>
      <c r="O102" s="280">
        <v>0.22</v>
      </c>
      <c r="P102" s="280">
        <f t="shared" si="31"/>
        <v>0.44</v>
      </c>
      <c r="Q102" s="280">
        <v>5.0000000000000001E-4</v>
      </c>
      <c r="R102" s="280">
        <f t="shared" si="32"/>
        <v>1E-3</v>
      </c>
      <c r="S102" s="280">
        <v>0</v>
      </c>
      <c r="T102" s="281">
        <f t="shared" si="33"/>
        <v>0</v>
      </c>
      <c r="AR102" s="282" t="s">
        <v>1647</v>
      </c>
      <c r="AT102" s="282" t="s">
        <v>1642</v>
      </c>
      <c r="AU102" s="282" t="s">
        <v>1636</v>
      </c>
      <c r="AY102" s="253" t="s">
        <v>1638</v>
      </c>
      <c r="BE102" s="283">
        <f t="shared" si="34"/>
        <v>0</v>
      </c>
      <c r="BF102" s="283">
        <f t="shared" si="35"/>
        <v>0</v>
      </c>
      <c r="BG102" s="283">
        <f t="shared" si="36"/>
        <v>0</v>
      </c>
      <c r="BH102" s="283">
        <f t="shared" si="37"/>
        <v>0</v>
      </c>
      <c r="BI102" s="283">
        <f t="shared" si="38"/>
        <v>0</v>
      </c>
      <c r="BJ102" s="253" t="s">
        <v>1636</v>
      </c>
      <c r="BK102" s="283">
        <f t="shared" si="39"/>
        <v>0</v>
      </c>
      <c r="BL102" s="253" t="s">
        <v>1647</v>
      </c>
      <c r="BM102" s="282" t="s">
        <v>1856</v>
      </c>
    </row>
    <row r="103" spans="1:65" s="254" customFormat="1" ht="16.5" customHeight="1">
      <c r="A103" s="295"/>
      <c r="B103" s="298"/>
      <c r="C103" s="321">
        <v>67</v>
      </c>
      <c r="D103" s="321" t="s">
        <v>1642</v>
      </c>
      <c r="E103" s="322" t="s">
        <v>1857</v>
      </c>
      <c r="F103" s="323" t="s">
        <v>1858</v>
      </c>
      <c r="G103" s="324" t="s">
        <v>18</v>
      </c>
      <c r="H103" s="325">
        <v>8</v>
      </c>
      <c r="I103" s="65"/>
      <c r="J103" s="346">
        <f t="shared" si="30"/>
        <v>0</v>
      </c>
      <c r="K103" s="347" t="s">
        <v>1645</v>
      </c>
      <c r="L103" s="64"/>
      <c r="M103" s="278"/>
      <c r="N103" s="279" t="s">
        <v>1646</v>
      </c>
      <c r="O103" s="280">
        <v>0.26</v>
      </c>
      <c r="P103" s="280">
        <f t="shared" si="31"/>
        <v>2.08</v>
      </c>
      <c r="Q103" s="280">
        <v>6.9999999999999999E-4</v>
      </c>
      <c r="R103" s="280">
        <f t="shared" si="32"/>
        <v>5.5999999999999999E-3</v>
      </c>
      <c r="S103" s="280">
        <v>0</v>
      </c>
      <c r="T103" s="281">
        <f t="shared" si="33"/>
        <v>0</v>
      </c>
      <c r="AR103" s="282" t="s">
        <v>1647</v>
      </c>
      <c r="AT103" s="282" t="s">
        <v>1642</v>
      </c>
      <c r="AU103" s="282" t="s">
        <v>1636</v>
      </c>
      <c r="AY103" s="253" t="s">
        <v>1638</v>
      </c>
      <c r="BE103" s="283">
        <f t="shared" si="34"/>
        <v>0</v>
      </c>
      <c r="BF103" s="283">
        <f t="shared" si="35"/>
        <v>0</v>
      </c>
      <c r="BG103" s="283">
        <f t="shared" si="36"/>
        <v>0</v>
      </c>
      <c r="BH103" s="283">
        <f t="shared" si="37"/>
        <v>0</v>
      </c>
      <c r="BI103" s="283">
        <f t="shared" si="38"/>
        <v>0</v>
      </c>
      <c r="BJ103" s="253" t="s">
        <v>1636</v>
      </c>
      <c r="BK103" s="283">
        <f t="shared" si="39"/>
        <v>0</v>
      </c>
      <c r="BL103" s="253" t="s">
        <v>1647</v>
      </c>
      <c r="BM103" s="282" t="s">
        <v>1859</v>
      </c>
    </row>
    <row r="104" spans="1:65" s="254" customFormat="1" ht="16.5" customHeight="1">
      <c r="A104" s="295"/>
      <c r="B104" s="298"/>
      <c r="C104" s="321">
        <v>68</v>
      </c>
      <c r="D104" s="321" t="s">
        <v>1642</v>
      </c>
      <c r="E104" s="322" t="s">
        <v>1860</v>
      </c>
      <c r="F104" s="323" t="s">
        <v>1861</v>
      </c>
      <c r="G104" s="324" t="s">
        <v>18</v>
      </c>
      <c r="H104" s="325">
        <v>3</v>
      </c>
      <c r="I104" s="65"/>
      <c r="J104" s="346">
        <f t="shared" si="30"/>
        <v>0</v>
      </c>
      <c r="K104" s="347" t="s">
        <v>1645</v>
      </c>
      <c r="L104" s="64"/>
      <c r="M104" s="278"/>
      <c r="N104" s="279" t="s">
        <v>1646</v>
      </c>
      <c r="O104" s="280">
        <v>0.34</v>
      </c>
      <c r="P104" s="280">
        <f t="shared" si="31"/>
        <v>1.02</v>
      </c>
      <c r="Q104" s="280">
        <v>1.07E-3</v>
      </c>
      <c r="R104" s="280">
        <f t="shared" si="32"/>
        <v>3.2100000000000002E-3</v>
      </c>
      <c r="S104" s="280">
        <v>0</v>
      </c>
      <c r="T104" s="281">
        <f t="shared" si="33"/>
        <v>0</v>
      </c>
      <c r="AR104" s="282" t="s">
        <v>1647</v>
      </c>
      <c r="AT104" s="282" t="s">
        <v>1642</v>
      </c>
      <c r="AU104" s="282" t="s">
        <v>1636</v>
      </c>
      <c r="AY104" s="253" t="s">
        <v>1638</v>
      </c>
      <c r="BE104" s="283">
        <f t="shared" si="34"/>
        <v>0</v>
      </c>
      <c r="BF104" s="283">
        <f t="shared" si="35"/>
        <v>0</v>
      </c>
      <c r="BG104" s="283">
        <f t="shared" si="36"/>
        <v>0</v>
      </c>
      <c r="BH104" s="283">
        <f t="shared" si="37"/>
        <v>0</v>
      </c>
      <c r="BI104" s="283">
        <f t="shared" si="38"/>
        <v>0</v>
      </c>
      <c r="BJ104" s="253" t="s">
        <v>1636</v>
      </c>
      <c r="BK104" s="283">
        <f t="shared" si="39"/>
        <v>0</v>
      </c>
      <c r="BL104" s="253" t="s">
        <v>1647</v>
      </c>
      <c r="BM104" s="282" t="s">
        <v>1862</v>
      </c>
    </row>
    <row r="105" spans="1:65" s="254" customFormat="1" ht="16.5" customHeight="1">
      <c r="A105" s="295"/>
      <c r="B105" s="298"/>
      <c r="C105" s="321">
        <v>69</v>
      </c>
      <c r="D105" s="321" t="s">
        <v>1642</v>
      </c>
      <c r="E105" s="322" t="s">
        <v>1863</v>
      </c>
      <c r="F105" s="323" t="s">
        <v>1864</v>
      </c>
      <c r="G105" s="324" t="s">
        <v>18</v>
      </c>
      <c r="H105" s="325">
        <v>8</v>
      </c>
      <c r="I105" s="65"/>
      <c r="J105" s="346">
        <f t="shared" si="30"/>
        <v>0</v>
      </c>
      <c r="K105" s="347" t="s">
        <v>1645</v>
      </c>
      <c r="L105" s="64"/>
      <c r="M105" s="278"/>
      <c r="N105" s="279" t="s">
        <v>1646</v>
      </c>
      <c r="O105" s="280">
        <v>0.41</v>
      </c>
      <c r="P105" s="280">
        <f t="shared" si="31"/>
        <v>3.28</v>
      </c>
      <c r="Q105" s="280">
        <v>1.6800000000000001E-3</v>
      </c>
      <c r="R105" s="280">
        <f t="shared" si="32"/>
        <v>1.3440000000000001E-2</v>
      </c>
      <c r="S105" s="280">
        <v>0</v>
      </c>
      <c r="T105" s="281">
        <f t="shared" si="33"/>
        <v>0</v>
      </c>
      <c r="AR105" s="282" t="s">
        <v>1647</v>
      </c>
      <c r="AT105" s="282" t="s">
        <v>1642</v>
      </c>
      <c r="AU105" s="282" t="s">
        <v>1636</v>
      </c>
      <c r="AY105" s="253" t="s">
        <v>1638</v>
      </c>
      <c r="BE105" s="283">
        <f t="shared" si="34"/>
        <v>0</v>
      </c>
      <c r="BF105" s="283">
        <f t="shared" si="35"/>
        <v>0</v>
      </c>
      <c r="BG105" s="283">
        <f t="shared" si="36"/>
        <v>0</v>
      </c>
      <c r="BH105" s="283">
        <f t="shared" si="37"/>
        <v>0</v>
      </c>
      <c r="BI105" s="283">
        <f t="shared" si="38"/>
        <v>0</v>
      </c>
      <c r="BJ105" s="253" t="s">
        <v>1636</v>
      </c>
      <c r="BK105" s="283">
        <f t="shared" si="39"/>
        <v>0</v>
      </c>
      <c r="BL105" s="253" t="s">
        <v>1647</v>
      </c>
      <c r="BM105" s="282" t="s">
        <v>1865</v>
      </c>
    </row>
    <row r="106" spans="1:65" s="254" customFormat="1" ht="16.5" customHeight="1">
      <c r="A106" s="295"/>
      <c r="B106" s="298"/>
      <c r="C106" s="321">
        <v>70</v>
      </c>
      <c r="D106" s="321" t="s">
        <v>1642</v>
      </c>
      <c r="E106" s="322" t="s">
        <v>1866</v>
      </c>
      <c r="F106" s="323" t="s">
        <v>1867</v>
      </c>
      <c r="G106" s="324" t="s">
        <v>18</v>
      </c>
      <c r="H106" s="325">
        <v>4</v>
      </c>
      <c r="I106" s="65"/>
      <c r="J106" s="346">
        <f t="shared" si="30"/>
        <v>0</v>
      </c>
      <c r="K106" s="347" t="s">
        <v>1645</v>
      </c>
      <c r="L106" s="64"/>
      <c r="M106" s="278"/>
      <c r="N106" s="279" t="s">
        <v>1646</v>
      </c>
      <c r="O106" s="280">
        <v>0.52</v>
      </c>
      <c r="P106" s="280">
        <f t="shared" si="31"/>
        <v>2.08</v>
      </c>
      <c r="Q106" s="280">
        <v>3.15E-3</v>
      </c>
      <c r="R106" s="280">
        <f t="shared" si="32"/>
        <v>1.26E-2</v>
      </c>
      <c r="S106" s="280">
        <v>0</v>
      </c>
      <c r="T106" s="281">
        <f t="shared" si="33"/>
        <v>0</v>
      </c>
      <c r="AR106" s="282" t="s">
        <v>1647</v>
      </c>
      <c r="AT106" s="282" t="s">
        <v>1642</v>
      </c>
      <c r="AU106" s="282" t="s">
        <v>1636</v>
      </c>
      <c r="AY106" s="253" t="s">
        <v>1638</v>
      </c>
      <c r="BE106" s="283">
        <f t="shared" si="34"/>
        <v>0</v>
      </c>
      <c r="BF106" s="283">
        <f t="shared" si="35"/>
        <v>0</v>
      </c>
      <c r="BG106" s="283">
        <f t="shared" si="36"/>
        <v>0</v>
      </c>
      <c r="BH106" s="283">
        <f t="shared" si="37"/>
        <v>0</v>
      </c>
      <c r="BI106" s="283">
        <f t="shared" si="38"/>
        <v>0</v>
      </c>
      <c r="BJ106" s="253" t="s">
        <v>1636</v>
      </c>
      <c r="BK106" s="283">
        <f t="shared" si="39"/>
        <v>0</v>
      </c>
      <c r="BL106" s="253" t="s">
        <v>1647</v>
      </c>
      <c r="BM106" s="282" t="s">
        <v>1868</v>
      </c>
    </row>
    <row r="107" spans="1:65" s="254" customFormat="1" ht="16.5" customHeight="1">
      <c r="A107" s="295"/>
      <c r="B107" s="298"/>
      <c r="C107" s="321">
        <v>71</v>
      </c>
      <c r="D107" s="321" t="s">
        <v>1642</v>
      </c>
      <c r="E107" s="322" t="s">
        <v>1869</v>
      </c>
      <c r="F107" s="323" t="s">
        <v>1870</v>
      </c>
      <c r="G107" s="324" t="s">
        <v>18</v>
      </c>
      <c r="H107" s="325">
        <v>3</v>
      </c>
      <c r="I107" s="65"/>
      <c r="J107" s="346">
        <f t="shared" si="30"/>
        <v>0</v>
      </c>
      <c r="K107" s="347" t="s">
        <v>1651</v>
      </c>
      <c r="L107" s="64"/>
      <c r="M107" s="278"/>
      <c r="N107" s="279" t="s">
        <v>1646</v>
      </c>
      <c r="O107" s="280">
        <v>0</v>
      </c>
      <c r="P107" s="280">
        <f t="shared" si="31"/>
        <v>0</v>
      </c>
      <c r="Q107" s="280">
        <v>0</v>
      </c>
      <c r="R107" s="280">
        <f t="shared" si="32"/>
        <v>0</v>
      </c>
      <c r="S107" s="280">
        <v>0</v>
      </c>
      <c r="T107" s="281">
        <f t="shared" si="33"/>
        <v>0</v>
      </c>
      <c r="AR107" s="282" t="s">
        <v>1647</v>
      </c>
      <c r="AT107" s="282" t="s">
        <v>1642</v>
      </c>
      <c r="AU107" s="282" t="s">
        <v>1636</v>
      </c>
      <c r="AY107" s="253" t="s">
        <v>1638</v>
      </c>
      <c r="BE107" s="283">
        <f t="shared" si="34"/>
        <v>0</v>
      </c>
      <c r="BF107" s="283">
        <f t="shared" si="35"/>
        <v>0</v>
      </c>
      <c r="BG107" s="283">
        <f t="shared" si="36"/>
        <v>0</v>
      </c>
      <c r="BH107" s="283">
        <f t="shared" si="37"/>
        <v>0</v>
      </c>
      <c r="BI107" s="283">
        <f t="shared" si="38"/>
        <v>0</v>
      </c>
      <c r="BJ107" s="253" t="s">
        <v>1636</v>
      </c>
      <c r="BK107" s="283">
        <f t="shared" si="39"/>
        <v>0</v>
      </c>
      <c r="BL107" s="253" t="s">
        <v>1647</v>
      </c>
      <c r="BM107" s="282" t="s">
        <v>1871</v>
      </c>
    </row>
    <row r="108" spans="1:65" s="254" customFormat="1" ht="16.5" customHeight="1">
      <c r="A108" s="295"/>
      <c r="B108" s="298"/>
      <c r="C108" s="321">
        <v>72</v>
      </c>
      <c r="D108" s="321" t="s">
        <v>1642</v>
      </c>
      <c r="E108" s="322" t="s">
        <v>1872</v>
      </c>
      <c r="F108" s="323" t="s">
        <v>1873</v>
      </c>
      <c r="G108" s="324" t="s">
        <v>18</v>
      </c>
      <c r="H108" s="325">
        <v>3</v>
      </c>
      <c r="I108" s="65"/>
      <c r="J108" s="346">
        <f t="shared" si="30"/>
        <v>0</v>
      </c>
      <c r="K108" s="347" t="s">
        <v>1645</v>
      </c>
      <c r="L108" s="64"/>
      <c r="M108" s="278"/>
      <c r="N108" s="279" t="s">
        <v>1646</v>
      </c>
      <c r="O108" s="280">
        <v>0.38100000000000001</v>
      </c>
      <c r="P108" s="280">
        <f t="shared" si="31"/>
        <v>1.143</v>
      </c>
      <c r="Q108" s="280">
        <v>5.1999999999999995E-4</v>
      </c>
      <c r="R108" s="280">
        <f t="shared" si="32"/>
        <v>1.5599999999999998E-3</v>
      </c>
      <c r="S108" s="280">
        <v>0</v>
      </c>
      <c r="T108" s="281">
        <f t="shared" si="33"/>
        <v>0</v>
      </c>
      <c r="AR108" s="282" t="s">
        <v>1647</v>
      </c>
      <c r="AT108" s="282" t="s">
        <v>1642</v>
      </c>
      <c r="AU108" s="282" t="s">
        <v>1636</v>
      </c>
      <c r="AY108" s="253" t="s">
        <v>1638</v>
      </c>
      <c r="BE108" s="283">
        <f t="shared" si="34"/>
        <v>0</v>
      </c>
      <c r="BF108" s="283">
        <f t="shared" si="35"/>
        <v>0</v>
      </c>
      <c r="BG108" s="283">
        <f t="shared" si="36"/>
        <v>0</v>
      </c>
      <c r="BH108" s="283">
        <f t="shared" si="37"/>
        <v>0</v>
      </c>
      <c r="BI108" s="283">
        <f t="shared" si="38"/>
        <v>0</v>
      </c>
      <c r="BJ108" s="253" t="s">
        <v>1636</v>
      </c>
      <c r="BK108" s="283">
        <f t="shared" si="39"/>
        <v>0</v>
      </c>
      <c r="BL108" s="253" t="s">
        <v>1647</v>
      </c>
      <c r="BM108" s="282" t="s">
        <v>1874</v>
      </c>
    </row>
    <row r="109" spans="1:65" s="254" customFormat="1" ht="16.5" customHeight="1">
      <c r="A109" s="295"/>
      <c r="B109" s="298"/>
      <c r="C109" s="321">
        <v>73</v>
      </c>
      <c r="D109" s="321" t="s">
        <v>1642</v>
      </c>
      <c r="E109" s="322" t="s">
        <v>1875</v>
      </c>
      <c r="F109" s="323" t="s">
        <v>1876</v>
      </c>
      <c r="G109" s="324" t="s">
        <v>18</v>
      </c>
      <c r="H109" s="325">
        <v>3</v>
      </c>
      <c r="I109" s="65"/>
      <c r="J109" s="346">
        <f t="shared" si="30"/>
        <v>0</v>
      </c>
      <c r="K109" s="347" t="s">
        <v>1645</v>
      </c>
      <c r="L109" s="64"/>
      <c r="M109" s="278"/>
      <c r="N109" s="279" t="s">
        <v>1646</v>
      </c>
      <c r="O109" s="280">
        <v>0.433</v>
      </c>
      <c r="P109" s="280">
        <f t="shared" si="31"/>
        <v>1.2989999999999999</v>
      </c>
      <c r="Q109" s="280">
        <v>1.47E-3</v>
      </c>
      <c r="R109" s="280">
        <f t="shared" si="32"/>
        <v>4.4099999999999999E-3</v>
      </c>
      <c r="S109" s="280">
        <v>0</v>
      </c>
      <c r="T109" s="281">
        <f t="shared" si="33"/>
        <v>0</v>
      </c>
      <c r="AR109" s="282" t="s">
        <v>1647</v>
      </c>
      <c r="AT109" s="282" t="s">
        <v>1642</v>
      </c>
      <c r="AU109" s="282" t="s">
        <v>1636</v>
      </c>
      <c r="AY109" s="253" t="s">
        <v>1638</v>
      </c>
      <c r="BE109" s="283">
        <f t="shared" si="34"/>
        <v>0</v>
      </c>
      <c r="BF109" s="283">
        <f t="shared" si="35"/>
        <v>0</v>
      </c>
      <c r="BG109" s="283">
        <f t="shared" si="36"/>
        <v>0</v>
      </c>
      <c r="BH109" s="283">
        <f t="shared" si="37"/>
        <v>0</v>
      </c>
      <c r="BI109" s="283">
        <f t="shared" si="38"/>
        <v>0</v>
      </c>
      <c r="BJ109" s="253" t="s">
        <v>1636</v>
      </c>
      <c r="BK109" s="283">
        <f t="shared" si="39"/>
        <v>0</v>
      </c>
      <c r="BL109" s="253" t="s">
        <v>1647</v>
      </c>
      <c r="BM109" s="282" t="s">
        <v>1877</v>
      </c>
    </row>
    <row r="110" spans="1:65" s="254" customFormat="1" ht="16.5" customHeight="1">
      <c r="A110" s="295"/>
      <c r="B110" s="298"/>
      <c r="C110" s="321">
        <v>74</v>
      </c>
      <c r="D110" s="321" t="s">
        <v>1642</v>
      </c>
      <c r="E110" s="322" t="s">
        <v>1878</v>
      </c>
      <c r="F110" s="323" t="s">
        <v>1879</v>
      </c>
      <c r="G110" s="324" t="s">
        <v>18</v>
      </c>
      <c r="H110" s="325">
        <v>17</v>
      </c>
      <c r="I110" s="65"/>
      <c r="J110" s="346">
        <f t="shared" si="30"/>
        <v>0</v>
      </c>
      <c r="K110" s="347" t="s">
        <v>1651</v>
      </c>
      <c r="L110" s="64"/>
      <c r="M110" s="278"/>
      <c r="N110" s="279" t="s">
        <v>1646</v>
      </c>
      <c r="O110" s="280">
        <v>0</v>
      </c>
      <c r="P110" s="280">
        <f t="shared" si="31"/>
        <v>0</v>
      </c>
      <c r="Q110" s="280">
        <v>0</v>
      </c>
      <c r="R110" s="280">
        <f t="shared" si="32"/>
        <v>0</v>
      </c>
      <c r="S110" s="280">
        <v>0</v>
      </c>
      <c r="T110" s="281">
        <f t="shared" si="33"/>
        <v>0</v>
      </c>
      <c r="AR110" s="282" t="s">
        <v>1647</v>
      </c>
      <c r="AT110" s="282" t="s">
        <v>1642</v>
      </c>
      <c r="AU110" s="282" t="s">
        <v>1636</v>
      </c>
      <c r="AY110" s="253" t="s">
        <v>1638</v>
      </c>
      <c r="BE110" s="283">
        <f t="shared" si="34"/>
        <v>0</v>
      </c>
      <c r="BF110" s="283">
        <f t="shared" si="35"/>
        <v>0</v>
      </c>
      <c r="BG110" s="283">
        <f t="shared" si="36"/>
        <v>0</v>
      </c>
      <c r="BH110" s="283">
        <f t="shared" si="37"/>
        <v>0</v>
      </c>
      <c r="BI110" s="283">
        <f t="shared" si="38"/>
        <v>0</v>
      </c>
      <c r="BJ110" s="253" t="s">
        <v>1636</v>
      </c>
      <c r="BK110" s="283">
        <f t="shared" si="39"/>
        <v>0</v>
      </c>
      <c r="BL110" s="253" t="s">
        <v>1647</v>
      </c>
      <c r="BM110" s="282" t="s">
        <v>1880</v>
      </c>
    </row>
    <row r="111" spans="1:65" s="254" customFormat="1" ht="24" customHeight="1">
      <c r="A111" s="295"/>
      <c r="B111" s="298"/>
      <c r="C111" s="321">
        <v>75</v>
      </c>
      <c r="D111" s="321" t="s">
        <v>1642</v>
      </c>
      <c r="E111" s="322" t="s">
        <v>1881</v>
      </c>
      <c r="F111" s="323" t="s">
        <v>1882</v>
      </c>
      <c r="G111" s="324" t="s">
        <v>18</v>
      </c>
      <c r="H111" s="325">
        <v>17</v>
      </c>
      <c r="I111" s="65"/>
      <c r="J111" s="346">
        <f t="shared" si="30"/>
        <v>0</v>
      </c>
      <c r="K111" s="347" t="s">
        <v>1651</v>
      </c>
      <c r="L111" s="64"/>
      <c r="M111" s="278"/>
      <c r="N111" s="279" t="s">
        <v>1646</v>
      </c>
      <c r="O111" s="280">
        <v>0</v>
      </c>
      <c r="P111" s="280">
        <f t="shared" si="31"/>
        <v>0</v>
      </c>
      <c r="Q111" s="280">
        <v>0</v>
      </c>
      <c r="R111" s="280">
        <f t="shared" si="32"/>
        <v>0</v>
      </c>
      <c r="S111" s="280">
        <v>0</v>
      </c>
      <c r="T111" s="281">
        <f t="shared" si="33"/>
        <v>0</v>
      </c>
      <c r="AR111" s="282" t="s">
        <v>1647</v>
      </c>
      <c r="AT111" s="282" t="s">
        <v>1642</v>
      </c>
      <c r="AU111" s="282" t="s">
        <v>1636</v>
      </c>
      <c r="AY111" s="253" t="s">
        <v>1638</v>
      </c>
      <c r="BE111" s="283">
        <f t="shared" si="34"/>
        <v>0</v>
      </c>
      <c r="BF111" s="283">
        <f t="shared" si="35"/>
        <v>0</v>
      </c>
      <c r="BG111" s="283">
        <f t="shared" si="36"/>
        <v>0</v>
      </c>
      <c r="BH111" s="283">
        <f t="shared" si="37"/>
        <v>0</v>
      </c>
      <c r="BI111" s="283">
        <f t="shared" si="38"/>
        <v>0</v>
      </c>
      <c r="BJ111" s="253" t="s">
        <v>1636</v>
      </c>
      <c r="BK111" s="283">
        <f t="shared" si="39"/>
        <v>0</v>
      </c>
      <c r="BL111" s="253" t="s">
        <v>1647</v>
      </c>
      <c r="BM111" s="282" t="s">
        <v>1883</v>
      </c>
    </row>
    <row r="112" spans="1:65" s="254" customFormat="1" ht="19.5">
      <c r="A112" s="295"/>
      <c r="B112" s="298"/>
      <c r="C112" s="295"/>
      <c r="D112" s="331" t="s">
        <v>1716</v>
      </c>
      <c r="E112" s="295"/>
      <c r="F112" s="332" t="s">
        <v>1884</v>
      </c>
      <c r="G112" s="295"/>
      <c r="H112" s="295"/>
      <c r="J112" s="295"/>
      <c r="K112" s="334"/>
      <c r="L112" s="64"/>
      <c r="M112" s="287"/>
      <c r="T112" s="288"/>
      <c r="AT112" s="253" t="s">
        <v>1716</v>
      </c>
      <c r="AU112" s="253" t="s">
        <v>1636</v>
      </c>
    </row>
    <row r="113" spans="1:65" s="254" customFormat="1" ht="24" customHeight="1">
      <c r="A113" s="295"/>
      <c r="B113" s="298"/>
      <c r="C113" s="321">
        <v>76</v>
      </c>
      <c r="D113" s="321" t="s">
        <v>1642</v>
      </c>
      <c r="E113" s="322" t="s">
        <v>1885</v>
      </c>
      <c r="F113" s="323" t="s">
        <v>1886</v>
      </c>
      <c r="G113" s="324" t="s">
        <v>18</v>
      </c>
      <c r="H113" s="325">
        <v>23</v>
      </c>
      <c r="I113" s="65"/>
      <c r="J113" s="346">
        <f>ROUND(I113*H113,2)</f>
        <v>0</v>
      </c>
      <c r="K113" s="347" t="s">
        <v>1651</v>
      </c>
      <c r="L113" s="64"/>
      <c r="M113" s="278"/>
      <c r="N113" s="279" t="s">
        <v>1646</v>
      </c>
      <c r="O113" s="280">
        <v>0</v>
      </c>
      <c r="P113" s="280">
        <f>O113*H113</f>
        <v>0</v>
      </c>
      <c r="Q113" s="280">
        <v>0</v>
      </c>
      <c r="R113" s="280">
        <f>Q113*H113</f>
        <v>0</v>
      </c>
      <c r="S113" s="280">
        <v>0</v>
      </c>
      <c r="T113" s="281">
        <f>S113*H113</f>
        <v>0</v>
      </c>
      <c r="AR113" s="282" t="s">
        <v>1647</v>
      </c>
      <c r="AT113" s="282" t="s">
        <v>1642</v>
      </c>
      <c r="AU113" s="282" t="s">
        <v>1636</v>
      </c>
      <c r="AY113" s="253" t="s">
        <v>1638</v>
      </c>
      <c r="BE113" s="283">
        <f>IF(N113="základní",J113,0)</f>
        <v>0</v>
      </c>
      <c r="BF113" s="283">
        <f>IF(N113="snížená",J113,0)</f>
        <v>0</v>
      </c>
      <c r="BG113" s="283">
        <f>IF(N113="zákl. přenesená",J113,0)</f>
        <v>0</v>
      </c>
      <c r="BH113" s="283">
        <f>IF(N113="sníž. přenesená",J113,0)</f>
        <v>0</v>
      </c>
      <c r="BI113" s="283">
        <f>IF(N113="nulová",J113,0)</f>
        <v>0</v>
      </c>
      <c r="BJ113" s="253" t="s">
        <v>1636</v>
      </c>
      <c r="BK113" s="283">
        <f>ROUND(I113*H113,2)</f>
        <v>0</v>
      </c>
      <c r="BL113" s="253" t="s">
        <v>1647</v>
      </c>
      <c r="BM113" s="282" t="s">
        <v>1887</v>
      </c>
    </row>
    <row r="114" spans="1:65" s="254" customFormat="1" ht="16.5" customHeight="1">
      <c r="A114" s="295"/>
      <c r="B114" s="298"/>
      <c r="C114" s="321">
        <v>77</v>
      </c>
      <c r="D114" s="321" t="s">
        <v>1642</v>
      </c>
      <c r="E114" s="322" t="s">
        <v>1888</v>
      </c>
      <c r="F114" s="323" t="s">
        <v>1889</v>
      </c>
      <c r="G114" s="324" t="s">
        <v>18</v>
      </c>
      <c r="H114" s="325">
        <v>46</v>
      </c>
      <c r="I114" s="65"/>
      <c r="J114" s="346">
        <f>ROUND(I114*H114,2)</f>
        <v>0</v>
      </c>
      <c r="K114" s="347" t="s">
        <v>1651</v>
      </c>
      <c r="L114" s="64"/>
      <c r="M114" s="278"/>
      <c r="N114" s="279" t="s">
        <v>1646</v>
      </c>
      <c r="O114" s="280">
        <v>0</v>
      </c>
      <c r="P114" s="280">
        <f>O114*H114</f>
        <v>0</v>
      </c>
      <c r="Q114" s="280">
        <v>0</v>
      </c>
      <c r="R114" s="280">
        <f>Q114*H114</f>
        <v>0</v>
      </c>
      <c r="S114" s="280">
        <v>0</v>
      </c>
      <c r="T114" s="281">
        <f>S114*H114</f>
        <v>0</v>
      </c>
      <c r="AR114" s="282" t="s">
        <v>1647</v>
      </c>
      <c r="AT114" s="282" t="s">
        <v>1642</v>
      </c>
      <c r="AU114" s="282" t="s">
        <v>1636</v>
      </c>
      <c r="AY114" s="253" t="s">
        <v>1638</v>
      </c>
      <c r="BE114" s="283">
        <f>IF(N114="základní",J114,0)</f>
        <v>0</v>
      </c>
      <c r="BF114" s="283">
        <f>IF(N114="snížená",J114,0)</f>
        <v>0</v>
      </c>
      <c r="BG114" s="283">
        <f>IF(N114="zákl. přenesená",J114,0)</f>
        <v>0</v>
      </c>
      <c r="BH114" s="283">
        <f>IF(N114="sníž. přenesená",J114,0)</f>
        <v>0</v>
      </c>
      <c r="BI114" s="283">
        <f>IF(N114="nulová",J114,0)</f>
        <v>0</v>
      </c>
      <c r="BJ114" s="253" t="s">
        <v>1636</v>
      </c>
      <c r="BK114" s="283">
        <f>ROUND(I114*H114,2)</f>
        <v>0</v>
      </c>
      <c r="BL114" s="253" t="s">
        <v>1647</v>
      </c>
      <c r="BM114" s="282" t="s">
        <v>1890</v>
      </c>
    </row>
    <row r="115" spans="1:65" s="254" customFormat="1" ht="16.5" customHeight="1">
      <c r="A115" s="295"/>
      <c r="B115" s="298"/>
      <c r="C115" s="321">
        <v>78</v>
      </c>
      <c r="D115" s="321" t="s">
        <v>1642</v>
      </c>
      <c r="E115" s="322" t="s">
        <v>1891</v>
      </c>
      <c r="F115" s="323" t="s">
        <v>1892</v>
      </c>
      <c r="G115" s="324" t="s">
        <v>18</v>
      </c>
      <c r="H115" s="325">
        <v>22</v>
      </c>
      <c r="I115" s="65"/>
      <c r="J115" s="346">
        <f>ROUND(I115*H115,2)</f>
        <v>0</v>
      </c>
      <c r="K115" s="347" t="s">
        <v>1645</v>
      </c>
      <c r="L115" s="64"/>
      <c r="M115" s="278"/>
      <c r="N115" s="279" t="s">
        <v>1646</v>
      </c>
      <c r="O115" s="280">
        <v>5.0999999999999997E-2</v>
      </c>
      <c r="P115" s="280">
        <f>O115*H115</f>
        <v>1.1219999999999999</v>
      </c>
      <c r="Q115" s="280">
        <v>3.0000000000000001E-5</v>
      </c>
      <c r="R115" s="280">
        <f>Q115*H115</f>
        <v>6.6E-4</v>
      </c>
      <c r="S115" s="280">
        <v>0</v>
      </c>
      <c r="T115" s="281">
        <f>S115*H115</f>
        <v>0</v>
      </c>
      <c r="AR115" s="282" t="s">
        <v>1647</v>
      </c>
      <c r="AT115" s="282" t="s">
        <v>1642</v>
      </c>
      <c r="AU115" s="282" t="s">
        <v>1636</v>
      </c>
      <c r="AY115" s="253" t="s">
        <v>1638</v>
      </c>
      <c r="BE115" s="283">
        <f>IF(N115="základní",J115,0)</f>
        <v>0</v>
      </c>
      <c r="BF115" s="283">
        <f>IF(N115="snížená",J115,0)</f>
        <v>0</v>
      </c>
      <c r="BG115" s="283">
        <f>IF(N115="zákl. přenesená",J115,0)</f>
        <v>0</v>
      </c>
      <c r="BH115" s="283">
        <f>IF(N115="sníž. přenesená",J115,0)</f>
        <v>0</v>
      </c>
      <c r="BI115" s="283">
        <f>IF(N115="nulová",J115,0)</f>
        <v>0</v>
      </c>
      <c r="BJ115" s="253" t="s">
        <v>1636</v>
      </c>
      <c r="BK115" s="283">
        <f>ROUND(I115*H115,2)</f>
        <v>0</v>
      </c>
      <c r="BL115" s="253" t="s">
        <v>1647</v>
      </c>
      <c r="BM115" s="282" t="s">
        <v>1893</v>
      </c>
    </row>
    <row r="116" spans="1:65" s="254" customFormat="1" ht="16.5" customHeight="1">
      <c r="A116" s="295"/>
      <c r="B116" s="298"/>
      <c r="C116" s="321">
        <v>79</v>
      </c>
      <c r="D116" s="321" t="s">
        <v>1642</v>
      </c>
      <c r="E116" s="322" t="s">
        <v>1894</v>
      </c>
      <c r="F116" s="323" t="s">
        <v>1895</v>
      </c>
      <c r="G116" s="324" t="s">
        <v>18</v>
      </c>
      <c r="H116" s="325">
        <v>40</v>
      </c>
      <c r="I116" s="65"/>
      <c r="J116" s="346">
        <f>ROUND(I116*H116,2)</f>
        <v>0</v>
      </c>
      <c r="K116" s="347" t="s">
        <v>1645</v>
      </c>
      <c r="L116" s="64"/>
      <c r="M116" s="278"/>
      <c r="N116" s="279" t="s">
        <v>1646</v>
      </c>
      <c r="O116" s="280">
        <v>5.2999999999999999E-2</v>
      </c>
      <c r="P116" s="280">
        <f>O116*H116</f>
        <v>2.12</v>
      </c>
      <c r="Q116" s="280">
        <v>3.0000000000000001E-5</v>
      </c>
      <c r="R116" s="280">
        <f>Q116*H116</f>
        <v>1.2000000000000001E-3</v>
      </c>
      <c r="S116" s="280">
        <v>0</v>
      </c>
      <c r="T116" s="281">
        <f>S116*H116</f>
        <v>0</v>
      </c>
      <c r="AR116" s="282" t="s">
        <v>1647</v>
      </c>
      <c r="AT116" s="282" t="s">
        <v>1642</v>
      </c>
      <c r="AU116" s="282" t="s">
        <v>1636</v>
      </c>
      <c r="AY116" s="253" t="s">
        <v>1638</v>
      </c>
      <c r="BE116" s="283">
        <f>IF(N116="základní",J116,0)</f>
        <v>0</v>
      </c>
      <c r="BF116" s="283">
        <f>IF(N116="snížená",J116,0)</f>
        <v>0</v>
      </c>
      <c r="BG116" s="283">
        <f>IF(N116="zákl. přenesená",J116,0)</f>
        <v>0</v>
      </c>
      <c r="BH116" s="283">
        <f>IF(N116="sníž. přenesená",J116,0)</f>
        <v>0</v>
      </c>
      <c r="BI116" s="283">
        <f>IF(N116="nulová",J116,0)</f>
        <v>0</v>
      </c>
      <c r="BJ116" s="253" t="s">
        <v>1636</v>
      </c>
      <c r="BK116" s="283">
        <f>ROUND(I116*H116,2)</f>
        <v>0</v>
      </c>
      <c r="BL116" s="253" t="s">
        <v>1647</v>
      </c>
      <c r="BM116" s="282" t="s">
        <v>1896</v>
      </c>
    </row>
    <row r="117" spans="1:65" s="254" customFormat="1" ht="19.5">
      <c r="A117" s="295"/>
      <c r="B117" s="298"/>
      <c r="C117" s="295"/>
      <c r="D117" s="331" t="s">
        <v>1716</v>
      </c>
      <c r="E117" s="295"/>
      <c r="F117" s="332" t="s">
        <v>1897</v>
      </c>
      <c r="G117" s="295"/>
      <c r="H117" s="295"/>
      <c r="J117" s="295"/>
      <c r="K117" s="334"/>
      <c r="L117" s="64"/>
      <c r="M117" s="287"/>
      <c r="T117" s="288"/>
      <c r="AT117" s="253" t="s">
        <v>1716</v>
      </c>
      <c r="AU117" s="253" t="s">
        <v>1636</v>
      </c>
    </row>
    <row r="118" spans="1:65" s="254" customFormat="1" ht="16.5" customHeight="1">
      <c r="A118" s="295"/>
      <c r="B118" s="298"/>
      <c r="C118" s="321">
        <v>80</v>
      </c>
      <c r="D118" s="321" t="s">
        <v>1642</v>
      </c>
      <c r="E118" s="322" t="s">
        <v>1898</v>
      </c>
      <c r="F118" s="323" t="s">
        <v>1899</v>
      </c>
      <c r="G118" s="324" t="s">
        <v>18</v>
      </c>
      <c r="H118" s="325">
        <v>46</v>
      </c>
      <c r="I118" s="65"/>
      <c r="J118" s="346">
        <f t="shared" ref="J118:J125" si="40">ROUND(I118*H118,2)</f>
        <v>0</v>
      </c>
      <c r="K118" s="347" t="s">
        <v>1645</v>
      </c>
      <c r="L118" s="64"/>
      <c r="M118" s="278"/>
      <c r="N118" s="279" t="s">
        <v>1646</v>
      </c>
      <c r="O118" s="280">
        <v>0.16500000000000001</v>
      </c>
      <c r="P118" s="280">
        <f t="shared" ref="P118:P125" si="41">O118*H118</f>
        <v>7.5900000000000007</v>
      </c>
      <c r="Q118" s="280">
        <v>8.0000000000000007E-5</v>
      </c>
      <c r="R118" s="280">
        <f t="shared" ref="R118:R125" si="42">Q118*H118</f>
        <v>3.6800000000000001E-3</v>
      </c>
      <c r="S118" s="280">
        <v>0</v>
      </c>
      <c r="T118" s="281">
        <f t="shared" ref="T118:T125" si="43">S118*H118</f>
        <v>0</v>
      </c>
      <c r="AR118" s="282" t="s">
        <v>1647</v>
      </c>
      <c r="AT118" s="282" t="s">
        <v>1642</v>
      </c>
      <c r="AU118" s="282" t="s">
        <v>1636</v>
      </c>
      <c r="AY118" s="253" t="s">
        <v>1638</v>
      </c>
      <c r="BE118" s="283">
        <f t="shared" ref="BE118:BE125" si="44">IF(N118="základní",J118,0)</f>
        <v>0</v>
      </c>
      <c r="BF118" s="283">
        <f t="shared" ref="BF118:BF125" si="45">IF(N118="snížená",J118,0)</f>
        <v>0</v>
      </c>
      <c r="BG118" s="283">
        <f t="shared" ref="BG118:BG125" si="46">IF(N118="zákl. přenesená",J118,0)</f>
        <v>0</v>
      </c>
      <c r="BH118" s="283">
        <f t="shared" ref="BH118:BH125" si="47">IF(N118="sníž. přenesená",J118,0)</f>
        <v>0</v>
      </c>
      <c r="BI118" s="283">
        <f t="shared" ref="BI118:BI125" si="48">IF(N118="nulová",J118,0)</f>
        <v>0</v>
      </c>
      <c r="BJ118" s="253" t="s">
        <v>1636</v>
      </c>
      <c r="BK118" s="283">
        <f t="shared" ref="BK118:BK125" si="49">ROUND(I118*H118,2)</f>
        <v>0</v>
      </c>
      <c r="BL118" s="253" t="s">
        <v>1647</v>
      </c>
      <c r="BM118" s="282" t="s">
        <v>1900</v>
      </c>
    </row>
    <row r="119" spans="1:65" s="254" customFormat="1" ht="16.5" customHeight="1">
      <c r="A119" s="295"/>
      <c r="B119" s="298"/>
      <c r="C119" s="321">
        <v>81</v>
      </c>
      <c r="D119" s="321" t="s">
        <v>1642</v>
      </c>
      <c r="E119" s="322" t="s">
        <v>1901</v>
      </c>
      <c r="F119" s="323" t="s">
        <v>1902</v>
      </c>
      <c r="G119" s="324" t="s">
        <v>18</v>
      </c>
      <c r="H119" s="325">
        <v>1</v>
      </c>
      <c r="I119" s="65"/>
      <c r="J119" s="346">
        <f t="shared" si="40"/>
        <v>0</v>
      </c>
      <c r="K119" s="347" t="s">
        <v>1645</v>
      </c>
      <c r="L119" s="64"/>
      <c r="M119" s="278"/>
      <c r="N119" s="279" t="s">
        <v>1646</v>
      </c>
      <c r="O119" s="280">
        <v>0.20599999999999999</v>
      </c>
      <c r="P119" s="280">
        <f t="shared" si="41"/>
        <v>0.20599999999999999</v>
      </c>
      <c r="Q119" s="280">
        <v>1E-4</v>
      </c>
      <c r="R119" s="280">
        <f t="shared" si="42"/>
        <v>1E-4</v>
      </c>
      <c r="S119" s="280">
        <v>0</v>
      </c>
      <c r="T119" s="281">
        <f t="shared" si="43"/>
        <v>0</v>
      </c>
      <c r="AR119" s="282" t="s">
        <v>1647</v>
      </c>
      <c r="AT119" s="282" t="s">
        <v>1642</v>
      </c>
      <c r="AU119" s="282" t="s">
        <v>1636</v>
      </c>
      <c r="AY119" s="253" t="s">
        <v>1638</v>
      </c>
      <c r="BE119" s="283">
        <f t="shared" si="44"/>
        <v>0</v>
      </c>
      <c r="BF119" s="283">
        <f t="shared" si="45"/>
        <v>0</v>
      </c>
      <c r="BG119" s="283">
        <f t="shared" si="46"/>
        <v>0</v>
      </c>
      <c r="BH119" s="283">
        <f t="shared" si="47"/>
        <v>0</v>
      </c>
      <c r="BI119" s="283">
        <f t="shared" si="48"/>
        <v>0</v>
      </c>
      <c r="BJ119" s="253" t="s">
        <v>1636</v>
      </c>
      <c r="BK119" s="283">
        <f t="shared" si="49"/>
        <v>0</v>
      </c>
      <c r="BL119" s="253" t="s">
        <v>1647</v>
      </c>
      <c r="BM119" s="282" t="s">
        <v>1903</v>
      </c>
    </row>
    <row r="120" spans="1:65" s="254" customFormat="1" ht="16.5" customHeight="1">
      <c r="A120" s="295"/>
      <c r="B120" s="298"/>
      <c r="C120" s="321">
        <v>82</v>
      </c>
      <c r="D120" s="321" t="s">
        <v>1642</v>
      </c>
      <c r="E120" s="322" t="s">
        <v>1904</v>
      </c>
      <c r="F120" s="323" t="s">
        <v>1905</v>
      </c>
      <c r="G120" s="324" t="s">
        <v>18</v>
      </c>
      <c r="H120" s="325">
        <v>2</v>
      </c>
      <c r="I120" s="65"/>
      <c r="J120" s="346">
        <f t="shared" si="40"/>
        <v>0</v>
      </c>
      <c r="K120" s="347" t="s">
        <v>1645</v>
      </c>
      <c r="L120" s="64"/>
      <c r="M120" s="278"/>
      <c r="N120" s="279" t="s">
        <v>1646</v>
      </c>
      <c r="O120" s="280">
        <v>0.22700000000000001</v>
      </c>
      <c r="P120" s="280">
        <f t="shared" si="41"/>
        <v>0.45400000000000001</v>
      </c>
      <c r="Q120" s="280">
        <v>1.3999999999999999E-4</v>
      </c>
      <c r="R120" s="280">
        <f t="shared" si="42"/>
        <v>2.7999999999999998E-4</v>
      </c>
      <c r="S120" s="280">
        <v>0</v>
      </c>
      <c r="T120" s="281">
        <f t="shared" si="43"/>
        <v>0</v>
      </c>
      <c r="AR120" s="282" t="s">
        <v>1647</v>
      </c>
      <c r="AT120" s="282" t="s">
        <v>1642</v>
      </c>
      <c r="AU120" s="282" t="s">
        <v>1636</v>
      </c>
      <c r="AY120" s="253" t="s">
        <v>1638</v>
      </c>
      <c r="BE120" s="283">
        <f t="shared" si="44"/>
        <v>0</v>
      </c>
      <c r="BF120" s="283">
        <f t="shared" si="45"/>
        <v>0</v>
      </c>
      <c r="BG120" s="283">
        <f t="shared" si="46"/>
        <v>0</v>
      </c>
      <c r="BH120" s="283">
        <f t="shared" si="47"/>
        <v>0</v>
      </c>
      <c r="BI120" s="283">
        <f t="shared" si="48"/>
        <v>0</v>
      </c>
      <c r="BJ120" s="253" t="s">
        <v>1636</v>
      </c>
      <c r="BK120" s="283">
        <f t="shared" si="49"/>
        <v>0</v>
      </c>
      <c r="BL120" s="253" t="s">
        <v>1647</v>
      </c>
      <c r="BM120" s="282" t="s">
        <v>1906</v>
      </c>
    </row>
    <row r="121" spans="1:65" s="254" customFormat="1" ht="16.5" customHeight="1">
      <c r="A121" s="295"/>
      <c r="B121" s="298"/>
      <c r="C121" s="321">
        <v>83</v>
      </c>
      <c r="D121" s="321" t="s">
        <v>1642</v>
      </c>
      <c r="E121" s="322" t="s">
        <v>1907</v>
      </c>
      <c r="F121" s="323" t="s">
        <v>1908</v>
      </c>
      <c r="G121" s="324" t="s">
        <v>18</v>
      </c>
      <c r="H121" s="325">
        <v>13</v>
      </c>
      <c r="I121" s="65"/>
      <c r="J121" s="346">
        <f t="shared" si="40"/>
        <v>0</v>
      </c>
      <c r="K121" s="347" t="s">
        <v>1645</v>
      </c>
      <c r="L121" s="64"/>
      <c r="M121" s="278"/>
      <c r="N121" s="279" t="s">
        <v>1646</v>
      </c>
      <c r="O121" s="280">
        <v>0.26800000000000002</v>
      </c>
      <c r="P121" s="280">
        <f t="shared" si="41"/>
        <v>3.484</v>
      </c>
      <c r="Q121" s="280">
        <v>2.1000000000000001E-4</v>
      </c>
      <c r="R121" s="280">
        <f t="shared" si="42"/>
        <v>2.7300000000000002E-3</v>
      </c>
      <c r="S121" s="280">
        <v>0</v>
      </c>
      <c r="T121" s="281">
        <f t="shared" si="43"/>
        <v>0</v>
      </c>
      <c r="AR121" s="282" t="s">
        <v>1647</v>
      </c>
      <c r="AT121" s="282" t="s">
        <v>1642</v>
      </c>
      <c r="AU121" s="282" t="s">
        <v>1636</v>
      </c>
      <c r="AY121" s="253" t="s">
        <v>1638</v>
      </c>
      <c r="BE121" s="283">
        <f t="shared" si="44"/>
        <v>0</v>
      </c>
      <c r="BF121" s="283">
        <f t="shared" si="45"/>
        <v>0</v>
      </c>
      <c r="BG121" s="283">
        <f t="shared" si="46"/>
        <v>0</v>
      </c>
      <c r="BH121" s="283">
        <f t="shared" si="47"/>
        <v>0</v>
      </c>
      <c r="BI121" s="283">
        <f t="shared" si="48"/>
        <v>0</v>
      </c>
      <c r="BJ121" s="253" t="s">
        <v>1636</v>
      </c>
      <c r="BK121" s="283">
        <f t="shared" si="49"/>
        <v>0</v>
      </c>
      <c r="BL121" s="253" t="s">
        <v>1647</v>
      </c>
      <c r="BM121" s="282" t="s">
        <v>1909</v>
      </c>
    </row>
    <row r="122" spans="1:65" s="254" customFormat="1" ht="16.5" customHeight="1">
      <c r="A122" s="295"/>
      <c r="B122" s="298"/>
      <c r="C122" s="321">
        <v>84</v>
      </c>
      <c r="D122" s="321" t="s">
        <v>1642</v>
      </c>
      <c r="E122" s="322" t="s">
        <v>1910</v>
      </c>
      <c r="F122" s="323" t="s">
        <v>1911</v>
      </c>
      <c r="G122" s="324" t="s">
        <v>18</v>
      </c>
      <c r="H122" s="325">
        <v>4</v>
      </c>
      <c r="I122" s="65"/>
      <c r="J122" s="346">
        <f t="shared" si="40"/>
        <v>0</v>
      </c>
      <c r="K122" s="347" t="s">
        <v>1645</v>
      </c>
      <c r="L122" s="64"/>
      <c r="M122" s="278"/>
      <c r="N122" s="279" t="s">
        <v>1646</v>
      </c>
      <c r="O122" s="280">
        <v>0.35</v>
      </c>
      <c r="P122" s="280">
        <f t="shared" si="41"/>
        <v>1.4</v>
      </c>
      <c r="Q122" s="280">
        <v>2.4000000000000001E-4</v>
      </c>
      <c r="R122" s="280">
        <f t="shared" si="42"/>
        <v>9.6000000000000002E-4</v>
      </c>
      <c r="S122" s="280">
        <v>0</v>
      </c>
      <c r="T122" s="281">
        <f t="shared" si="43"/>
        <v>0</v>
      </c>
      <c r="AR122" s="282" t="s">
        <v>1647</v>
      </c>
      <c r="AT122" s="282" t="s">
        <v>1642</v>
      </c>
      <c r="AU122" s="282" t="s">
        <v>1636</v>
      </c>
      <c r="AY122" s="253" t="s">
        <v>1638</v>
      </c>
      <c r="BE122" s="283">
        <f t="shared" si="44"/>
        <v>0</v>
      </c>
      <c r="BF122" s="283">
        <f t="shared" si="45"/>
        <v>0</v>
      </c>
      <c r="BG122" s="283">
        <f t="shared" si="46"/>
        <v>0</v>
      </c>
      <c r="BH122" s="283">
        <f t="shared" si="47"/>
        <v>0</v>
      </c>
      <c r="BI122" s="283">
        <f t="shared" si="48"/>
        <v>0</v>
      </c>
      <c r="BJ122" s="253" t="s">
        <v>1636</v>
      </c>
      <c r="BK122" s="283">
        <f t="shared" si="49"/>
        <v>0</v>
      </c>
      <c r="BL122" s="253" t="s">
        <v>1647</v>
      </c>
      <c r="BM122" s="282" t="s">
        <v>1912</v>
      </c>
    </row>
    <row r="123" spans="1:65" s="254" customFormat="1" ht="16.5" customHeight="1">
      <c r="A123" s="295"/>
      <c r="B123" s="298"/>
      <c r="C123" s="321">
        <v>85</v>
      </c>
      <c r="D123" s="321" t="s">
        <v>1642</v>
      </c>
      <c r="E123" s="322" t="s">
        <v>1913</v>
      </c>
      <c r="F123" s="323" t="s">
        <v>1914</v>
      </c>
      <c r="G123" s="324" t="s">
        <v>18</v>
      </c>
      <c r="H123" s="325">
        <v>8</v>
      </c>
      <c r="I123" s="65"/>
      <c r="J123" s="346">
        <f t="shared" si="40"/>
        <v>0</v>
      </c>
      <c r="K123" s="347" t="s">
        <v>1645</v>
      </c>
      <c r="L123" s="64"/>
      <c r="M123" s="278"/>
      <c r="N123" s="279" t="s">
        <v>1646</v>
      </c>
      <c r="O123" s="280">
        <v>0.42199999999999999</v>
      </c>
      <c r="P123" s="280">
        <f t="shared" si="41"/>
        <v>3.3759999999999999</v>
      </c>
      <c r="Q123" s="280">
        <v>3.3E-4</v>
      </c>
      <c r="R123" s="280">
        <f t="shared" si="42"/>
        <v>2.64E-3</v>
      </c>
      <c r="S123" s="280">
        <v>0</v>
      </c>
      <c r="T123" s="281">
        <f t="shared" si="43"/>
        <v>0</v>
      </c>
      <c r="AR123" s="282" t="s">
        <v>1647</v>
      </c>
      <c r="AT123" s="282" t="s">
        <v>1642</v>
      </c>
      <c r="AU123" s="282" t="s">
        <v>1636</v>
      </c>
      <c r="AY123" s="253" t="s">
        <v>1638</v>
      </c>
      <c r="BE123" s="283">
        <f t="shared" si="44"/>
        <v>0</v>
      </c>
      <c r="BF123" s="283">
        <f t="shared" si="45"/>
        <v>0</v>
      </c>
      <c r="BG123" s="283">
        <f t="shared" si="46"/>
        <v>0</v>
      </c>
      <c r="BH123" s="283">
        <f t="shared" si="47"/>
        <v>0</v>
      </c>
      <c r="BI123" s="283">
        <f t="shared" si="48"/>
        <v>0</v>
      </c>
      <c r="BJ123" s="253" t="s">
        <v>1636</v>
      </c>
      <c r="BK123" s="283">
        <f t="shared" si="49"/>
        <v>0</v>
      </c>
      <c r="BL123" s="253" t="s">
        <v>1647</v>
      </c>
      <c r="BM123" s="282" t="s">
        <v>1915</v>
      </c>
    </row>
    <row r="124" spans="1:65" s="254" customFormat="1" ht="16.5" customHeight="1">
      <c r="A124" s="295"/>
      <c r="B124" s="298"/>
      <c r="C124" s="321">
        <v>86</v>
      </c>
      <c r="D124" s="321" t="s">
        <v>1642</v>
      </c>
      <c r="E124" s="322" t="s">
        <v>1916</v>
      </c>
      <c r="F124" s="323" t="s">
        <v>1917</v>
      </c>
      <c r="G124" s="324" t="s">
        <v>18</v>
      </c>
      <c r="H124" s="325">
        <v>4</v>
      </c>
      <c r="I124" s="65"/>
      <c r="J124" s="346">
        <f t="shared" si="40"/>
        <v>0</v>
      </c>
      <c r="K124" s="347" t="s">
        <v>1645</v>
      </c>
      <c r="L124" s="64"/>
      <c r="M124" s="278"/>
      <c r="N124" s="279" t="s">
        <v>1646</v>
      </c>
      <c r="O124" s="280">
        <v>0.53600000000000003</v>
      </c>
      <c r="P124" s="280">
        <f t="shared" si="41"/>
        <v>2.1440000000000001</v>
      </c>
      <c r="Q124" s="280">
        <v>4.6999999999999999E-4</v>
      </c>
      <c r="R124" s="280">
        <f t="shared" si="42"/>
        <v>1.8799999999999999E-3</v>
      </c>
      <c r="S124" s="280">
        <v>0</v>
      </c>
      <c r="T124" s="281">
        <f t="shared" si="43"/>
        <v>0</v>
      </c>
      <c r="AR124" s="282" t="s">
        <v>1647</v>
      </c>
      <c r="AT124" s="282" t="s">
        <v>1642</v>
      </c>
      <c r="AU124" s="282" t="s">
        <v>1636</v>
      </c>
      <c r="AY124" s="253" t="s">
        <v>1638</v>
      </c>
      <c r="BE124" s="283">
        <f t="shared" si="44"/>
        <v>0</v>
      </c>
      <c r="BF124" s="283">
        <f t="shared" si="45"/>
        <v>0</v>
      </c>
      <c r="BG124" s="283">
        <f t="shared" si="46"/>
        <v>0</v>
      </c>
      <c r="BH124" s="283">
        <f t="shared" si="47"/>
        <v>0</v>
      </c>
      <c r="BI124" s="283">
        <f t="shared" si="48"/>
        <v>0</v>
      </c>
      <c r="BJ124" s="253" t="s">
        <v>1636</v>
      </c>
      <c r="BK124" s="283">
        <f t="shared" si="49"/>
        <v>0</v>
      </c>
      <c r="BL124" s="253" t="s">
        <v>1647</v>
      </c>
      <c r="BM124" s="282" t="s">
        <v>1918</v>
      </c>
    </row>
    <row r="125" spans="1:65" s="254" customFormat="1" ht="16.5" customHeight="1">
      <c r="A125" s="295"/>
      <c r="B125" s="298"/>
      <c r="C125" s="321">
        <v>87</v>
      </c>
      <c r="D125" s="321" t="s">
        <v>1642</v>
      </c>
      <c r="E125" s="322" t="s">
        <v>1919</v>
      </c>
      <c r="F125" s="323" t="s">
        <v>1920</v>
      </c>
      <c r="G125" s="324" t="s">
        <v>18</v>
      </c>
      <c r="H125" s="325">
        <v>1</v>
      </c>
      <c r="I125" s="65"/>
      <c r="J125" s="346">
        <f t="shared" si="40"/>
        <v>0</v>
      </c>
      <c r="K125" s="347" t="s">
        <v>1645</v>
      </c>
      <c r="L125" s="64"/>
      <c r="M125" s="278"/>
      <c r="N125" s="279" t="s">
        <v>1646</v>
      </c>
      <c r="O125" s="280">
        <v>0.65900000000000003</v>
      </c>
      <c r="P125" s="280">
        <f t="shared" si="41"/>
        <v>0.65900000000000003</v>
      </c>
      <c r="Q125" s="280">
        <v>7.1000000000000002E-4</v>
      </c>
      <c r="R125" s="280">
        <f t="shared" si="42"/>
        <v>7.1000000000000002E-4</v>
      </c>
      <c r="S125" s="280">
        <v>0</v>
      </c>
      <c r="T125" s="281">
        <f t="shared" si="43"/>
        <v>0</v>
      </c>
      <c r="AR125" s="282" t="s">
        <v>1647</v>
      </c>
      <c r="AT125" s="282" t="s">
        <v>1642</v>
      </c>
      <c r="AU125" s="282" t="s">
        <v>1636</v>
      </c>
      <c r="AY125" s="253" t="s">
        <v>1638</v>
      </c>
      <c r="BE125" s="283">
        <f t="shared" si="44"/>
        <v>0</v>
      </c>
      <c r="BF125" s="283">
        <f t="shared" si="45"/>
        <v>0</v>
      </c>
      <c r="BG125" s="283">
        <f t="shared" si="46"/>
        <v>0</v>
      </c>
      <c r="BH125" s="283">
        <f t="shared" si="47"/>
        <v>0</v>
      </c>
      <c r="BI125" s="283">
        <f t="shared" si="48"/>
        <v>0</v>
      </c>
      <c r="BJ125" s="253" t="s">
        <v>1636</v>
      </c>
      <c r="BK125" s="283">
        <f t="shared" si="49"/>
        <v>0</v>
      </c>
      <c r="BL125" s="253" t="s">
        <v>1647</v>
      </c>
      <c r="BM125" s="282" t="s">
        <v>1921</v>
      </c>
    </row>
    <row r="126" spans="1:65" s="254" customFormat="1" ht="19.5">
      <c r="A126" s="295"/>
      <c r="B126" s="298"/>
      <c r="C126" s="295"/>
      <c r="D126" s="331" t="s">
        <v>1716</v>
      </c>
      <c r="E126" s="295"/>
      <c r="F126" s="332" t="s">
        <v>1922</v>
      </c>
      <c r="G126" s="295"/>
      <c r="H126" s="295"/>
      <c r="J126" s="295"/>
      <c r="K126" s="334"/>
      <c r="L126" s="64"/>
      <c r="M126" s="287"/>
      <c r="T126" s="288"/>
      <c r="AT126" s="253" t="s">
        <v>1716</v>
      </c>
      <c r="AU126" s="253" t="s">
        <v>1636</v>
      </c>
    </row>
    <row r="127" spans="1:65" s="254" customFormat="1" ht="16.5" customHeight="1">
      <c r="A127" s="295"/>
      <c r="B127" s="298"/>
      <c r="C127" s="321">
        <v>88</v>
      </c>
      <c r="D127" s="321" t="s">
        <v>1642</v>
      </c>
      <c r="E127" s="322" t="s">
        <v>1923</v>
      </c>
      <c r="F127" s="323" t="s">
        <v>1924</v>
      </c>
      <c r="G127" s="324" t="s">
        <v>18</v>
      </c>
      <c r="H127" s="325">
        <v>6</v>
      </c>
      <c r="I127" s="65"/>
      <c r="J127" s="346">
        <f>ROUND(I127*H127,2)</f>
        <v>0</v>
      </c>
      <c r="K127" s="347" t="s">
        <v>1645</v>
      </c>
      <c r="L127" s="64"/>
      <c r="M127" s="278"/>
      <c r="N127" s="279" t="s">
        <v>1646</v>
      </c>
      <c r="O127" s="280">
        <v>0.38100000000000001</v>
      </c>
      <c r="P127" s="280">
        <f>O127*H127</f>
        <v>2.286</v>
      </c>
      <c r="Q127" s="280">
        <v>2.7E-4</v>
      </c>
      <c r="R127" s="280">
        <f>Q127*H127</f>
        <v>1.6199999999999999E-3</v>
      </c>
      <c r="S127" s="280">
        <v>0</v>
      </c>
      <c r="T127" s="281">
        <f>S127*H127</f>
        <v>0</v>
      </c>
      <c r="AR127" s="282" t="s">
        <v>1647</v>
      </c>
      <c r="AT127" s="282" t="s">
        <v>1642</v>
      </c>
      <c r="AU127" s="282" t="s">
        <v>1636</v>
      </c>
      <c r="AY127" s="253" t="s">
        <v>1638</v>
      </c>
      <c r="BE127" s="283">
        <f>IF(N127="základní",J127,0)</f>
        <v>0</v>
      </c>
      <c r="BF127" s="283">
        <f>IF(N127="snížená",J127,0)</f>
        <v>0</v>
      </c>
      <c r="BG127" s="283">
        <f>IF(N127="zákl. přenesená",J127,0)</f>
        <v>0</v>
      </c>
      <c r="BH127" s="283">
        <f>IF(N127="sníž. přenesená",J127,0)</f>
        <v>0</v>
      </c>
      <c r="BI127" s="283">
        <f>IF(N127="nulová",J127,0)</f>
        <v>0</v>
      </c>
      <c r="BJ127" s="253" t="s">
        <v>1636</v>
      </c>
      <c r="BK127" s="283">
        <f>ROUND(I127*H127,2)</f>
        <v>0</v>
      </c>
      <c r="BL127" s="253" t="s">
        <v>1647</v>
      </c>
      <c r="BM127" s="282" t="s">
        <v>1925</v>
      </c>
    </row>
    <row r="128" spans="1:65" s="254" customFormat="1" ht="19.5">
      <c r="A128" s="295"/>
      <c r="B128" s="298"/>
      <c r="C128" s="295"/>
      <c r="D128" s="331" t="s">
        <v>1716</v>
      </c>
      <c r="E128" s="295"/>
      <c r="F128" s="332" t="s">
        <v>1926</v>
      </c>
      <c r="G128" s="295"/>
      <c r="H128" s="295"/>
      <c r="J128" s="295"/>
      <c r="K128" s="334"/>
      <c r="L128" s="64"/>
      <c r="M128" s="287"/>
      <c r="T128" s="288"/>
      <c r="AT128" s="253" t="s">
        <v>1716</v>
      </c>
      <c r="AU128" s="253" t="s">
        <v>1636</v>
      </c>
    </row>
    <row r="129" spans="1:65" s="254" customFormat="1" ht="16.5" customHeight="1">
      <c r="A129" s="295"/>
      <c r="B129" s="298"/>
      <c r="C129" s="321">
        <v>89</v>
      </c>
      <c r="D129" s="321" t="s">
        <v>1642</v>
      </c>
      <c r="E129" s="322" t="s">
        <v>1927</v>
      </c>
      <c r="F129" s="323" t="s">
        <v>1928</v>
      </c>
      <c r="G129" s="324" t="s">
        <v>18</v>
      </c>
      <c r="H129" s="325">
        <v>46</v>
      </c>
      <c r="I129" s="65"/>
      <c r="J129" s="346">
        <f>ROUND(I129*H129,2)</f>
        <v>0</v>
      </c>
      <c r="K129" s="347" t="s">
        <v>1651</v>
      </c>
      <c r="L129" s="64"/>
      <c r="M129" s="278"/>
      <c r="N129" s="279" t="s">
        <v>1646</v>
      </c>
      <c r="O129" s="280">
        <v>0</v>
      </c>
      <c r="P129" s="280">
        <f>O129*H129</f>
        <v>0</v>
      </c>
      <c r="Q129" s="280">
        <v>0</v>
      </c>
      <c r="R129" s="280">
        <f>Q129*H129</f>
        <v>0</v>
      </c>
      <c r="S129" s="280">
        <v>0</v>
      </c>
      <c r="T129" s="281">
        <f>S129*H129</f>
        <v>0</v>
      </c>
      <c r="AR129" s="282" t="s">
        <v>1647</v>
      </c>
      <c r="AT129" s="282" t="s">
        <v>1642</v>
      </c>
      <c r="AU129" s="282" t="s">
        <v>1636</v>
      </c>
      <c r="AY129" s="253" t="s">
        <v>1638</v>
      </c>
      <c r="BE129" s="283">
        <f>IF(N129="základní",J129,0)</f>
        <v>0</v>
      </c>
      <c r="BF129" s="283">
        <f>IF(N129="snížená",J129,0)</f>
        <v>0</v>
      </c>
      <c r="BG129" s="283">
        <f>IF(N129="zákl. přenesená",J129,0)</f>
        <v>0</v>
      </c>
      <c r="BH129" s="283">
        <f>IF(N129="sníž. přenesená",J129,0)</f>
        <v>0</v>
      </c>
      <c r="BI129" s="283">
        <f>IF(N129="nulová",J129,0)</f>
        <v>0</v>
      </c>
      <c r="BJ129" s="253" t="s">
        <v>1636</v>
      </c>
      <c r="BK129" s="283">
        <f>ROUND(I129*H129,2)</f>
        <v>0</v>
      </c>
      <c r="BL129" s="253" t="s">
        <v>1647</v>
      </c>
      <c r="BM129" s="282" t="s">
        <v>1929</v>
      </c>
    </row>
    <row r="130" spans="1:65" s="254" customFormat="1" ht="16.5" customHeight="1">
      <c r="A130" s="295"/>
      <c r="B130" s="298"/>
      <c r="C130" s="321">
        <v>90</v>
      </c>
      <c r="D130" s="321" t="s">
        <v>1642</v>
      </c>
      <c r="E130" s="322" t="s">
        <v>1930</v>
      </c>
      <c r="F130" s="323" t="s">
        <v>1931</v>
      </c>
      <c r="G130" s="324" t="s">
        <v>4</v>
      </c>
      <c r="H130" s="325">
        <v>9.8000000000000004E-2</v>
      </c>
      <c r="I130" s="65"/>
      <c r="J130" s="346">
        <f>ROUND(I130*H130,2)</f>
        <v>0</v>
      </c>
      <c r="K130" s="347" t="s">
        <v>1645</v>
      </c>
      <c r="L130" s="64"/>
      <c r="M130" s="278"/>
      <c r="N130" s="279" t="s">
        <v>1646</v>
      </c>
      <c r="O130" s="280">
        <v>2.5750000000000002</v>
      </c>
      <c r="P130" s="280">
        <f>O130*H130</f>
        <v>0.25235000000000002</v>
      </c>
      <c r="Q130" s="280">
        <v>0</v>
      </c>
      <c r="R130" s="280">
        <f>Q130*H130</f>
        <v>0</v>
      </c>
      <c r="S130" s="280">
        <v>0</v>
      </c>
      <c r="T130" s="281">
        <f>S130*H130</f>
        <v>0</v>
      </c>
      <c r="AR130" s="282" t="s">
        <v>1647</v>
      </c>
      <c r="AT130" s="282" t="s">
        <v>1642</v>
      </c>
      <c r="AU130" s="282" t="s">
        <v>1636</v>
      </c>
      <c r="AY130" s="253" t="s">
        <v>1638</v>
      </c>
      <c r="BE130" s="283">
        <f>IF(N130="základní",J130,0)</f>
        <v>0</v>
      </c>
      <c r="BF130" s="283">
        <f>IF(N130="snížená",J130,0)</f>
        <v>0</v>
      </c>
      <c r="BG130" s="283">
        <f>IF(N130="zákl. přenesená",J130,0)</f>
        <v>0</v>
      </c>
      <c r="BH130" s="283">
        <f>IF(N130="sníž. přenesená",J130,0)</f>
        <v>0</v>
      </c>
      <c r="BI130" s="283">
        <f>IF(N130="nulová",J130,0)</f>
        <v>0</v>
      </c>
      <c r="BJ130" s="253" t="s">
        <v>1636</v>
      </c>
      <c r="BK130" s="283">
        <f>ROUND(I130*H130,2)</f>
        <v>0</v>
      </c>
      <c r="BL130" s="253" t="s">
        <v>1647</v>
      </c>
      <c r="BM130" s="282" t="s">
        <v>1932</v>
      </c>
    </row>
    <row r="131" spans="1:65" s="271" customFormat="1" ht="22.9" customHeight="1">
      <c r="A131" s="316"/>
      <c r="B131" s="317"/>
      <c r="C131" s="316"/>
      <c r="D131" s="318" t="s">
        <v>1633</v>
      </c>
      <c r="E131" s="320" t="s">
        <v>1933</v>
      </c>
      <c r="F131" s="320" t="s">
        <v>1934</v>
      </c>
      <c r="G131" s="316"/>
      <c r="H131" s="316"/>
      <c r="J131" s="345">
        <f>BK131</f>
        <v>0</v>
      </c>
      <c r="K131" s="344"/>
      <c r="L131" s="270"/>
      <c r="M131" s="273"/>
      <c r="P131" s="274">
        <f>SUM(P132:P171)</f>
        <v>58.961469000000001</v>
      </c>
      <c r="R131" s="274">
        <f>SUM(R132:R171)</f>
        <v>0.68297000000000008</v>
      </c>
      <c r="T131" s="275">
        <f>SUM(T132:T171)</f>
        <v>1.35575</v>
      </c>
      <c r="AR131" s="272" t="s">
        <v>1636</v>
      </c>
      <c r="AT131" s="276" t="s">
        <v>1633</v>
      </c>
      <c r="AU131" s="276" t="s">
        <v>1641</v>
      </c>
      <c r="AY131" s="272" t="s">
        <v>1638</v>
      </c>
      <c r="BK131" s="277">
        <f>SUM(BK132:BK171)</f>
        <v>0</v>
      </c>
    </row>
    <row r="132" spans="1:65" s="254" customFormat="1" ht="16.5" customHeight="1">
      <c r="A132" s="295"/>
      <c r="B132" s="298"/>
      <c r="C132" s="321">
        <v>91</v>
      </c>
      <c r="D132" s="321" t="s">
        <v>1642</v>
      </c>
      <c r="E132" s="322" t="s">
        <v>1935</v>
      </c>
      <c r="F132" s="323" t="s">
        <v>1936</v>
      </c>
      <c r="G132" s="324" t="s">
        <v>18</v>
      </c>
      <c r="H132" s="325">
        <v>29</v>
      </c>
      <c r="I132" s="65"/>
      <c r="J132" s="346">
        <f>ROUND(I132*H132,2)</f>
        <v>0</v>
      </c>
      <c r="K132" s="347" t="s">
        <v>1645</v>
      </c>
      <c r="L132" s="64"/>
      <c r="M132" s="278"/>
      <c r="N132" s="279" t="s">
        <v>1646</v>
      </c>
      <c r="O132" s="280">
        <v>0.36099999999999999</v>
      </c>
      <c r="P132" s="280">
        <f>O132*H132</f>
        <v>10.468999999999999</v>
      </c>
      <c r="Q132" s="280">
        <v>8.0000000000000007E-5</v>
      </c>
      <c r="R132" s="280">
        <f>Q132*H132</f>
        <v>2.32E-3</v>
      </c>
      <c r="S132" s="280">
        <v>4.675E-2</v>
      </c>
      <c r="T132" s="281">
        <f>S132*H132</f>
        <v>1.35575</v>
      </c>
      <c r="AR132" s="282" t="s">
        <v>1647</v>
      </c>
      <c r="AT132" s="282" t="s">
        <v>1642</v>
      </c>
      <c r="AU132" s="282" t="s">
        <v>1636</v>
      </c>
      <c r="AY132" s="253" t="s">
        <v>1638</v>
      </c>
      <c r="BE132" s="283">
        <f>IF(N132="základní",J132,0)</f>
        <v>0</v>
      </c>
      <c r="BF132" s="283">
        <f>IF(N132="snížená",J132,0)</f>
        <v>0</v>
      </c>
      <c r="BG132" s="283">
        <f>IF(N132="zákl. přenesená",J132,0)</f>
        <v>0</v>
      </c>
      <c r="BH132" s="283">
        <f>IF(N132="sníž. přenesená",J132,0)</f>
        <v>0</v>
      </c>
      <c r="BI132" s="283">
        <f>IF(N132="nulová",J132,0)</f>
        <v>0</v>
      </c>
      <c r="BJ132" s="253" t="s">
        <v>1636</v>
      </c>
      <c r="BK132" s="283">
        <f>ROUND(I132*H132,2)</f>
        <v>0</v>
      </c>
      <c r="BL132" s="253" t="s">
        <v>1647</v>
      </c>
      <c r="BM132" s="282" t="s">
        <v>1937</v>
      </c>
    </row>
    <row r="133" spans="1:65" s="254" customFormat="1" ht="16.5" customHeight="1">
      <c r="A133" s="295"/>
      <c r="B133" s="298"/>
      <c r="C133" s="321">
        <v>92</v>
      </c>
      <c r="D133" s="321" t="s">
        <v>1642</v>
      </c>
      <c r="E133" s="322" t="s">
        <v>1938</v>
      </c>
      <c r="F133" s="323" t="s">
        <v>1939</v>
      </c>
      <c r="G133" s="324" t="s">
        <v>4</v>
      </c>
      <c r="H133" s="325">
        <v>1.3560000000000001</v>
      </c>
      <c r="I133" s="65"/>
      <c r="J133" s="346">
        <f>ROUND(I133*H133,2)</f>
        <v>0</v>
      </c>
      <c r="K133" s="347" t="s">
        <v>1645</v>
      </c>
      <c r="L133" s="64"/>
      <c r="M133" s="278"/>
      <c r="N133" s="279" t="s">
        <v>1646</v>
      </c>
      <c r="O133" s="280">
        <v>3.0739999999999998</v>
      </c>
      <c r="P133" s="280">
        <f>O133*H133</f>
        <v>4.1683440000000003</v>
      </c>
      <c r="Q133" s="280">
        <v>0</v>
      </c>
      <c r="R133" s="280">
        <f>Q133*H133</f>
        <v>0</v>
      </c>
      <c r="S133" s="280">
        <v>0</v>
      </c>
      <c r="T133" s="281">
        <f>S133*H133</f>
        <v>0</v>
      </c>
      <c r="AR133" s="282" t="s">
        <v>1647</v>
      </c>
      <c r="AT133" s="282" t="s">
        <v>1642</v>
      </c>
      <c r="AU133" s="282" t="s">
        <v>1636</v>
      </c>
      <c r="AY133" s="253" t="s">
        <v>1638</v>
      </c>
      <c r="BE133" s="283">
        <f>IF(N133="základní",J133,0)</f>
        <v>0</v>
      </c>
      <c r="BF133" s="283">
        <f>IF(N133="snížená",J133,0)</f>
        <v>0</v>
      </c>
      <c r="BG133" s="283">
        <f>IF(N133="zákl. přenesená",J133,0)</f>
        <v>0</v>
      </c>
      <c r="BH133" s="283">
        <f>IF(N133="sníž. přenesená",J133,0)</f>
        <v>0</v>
      </c>
      <c r="BI133" s="283">
        <f>IF(N133="nulová",J133,0)</f>
        <v>0</v>
      </c>
      <c r="BJ133" s="253" t="s">
        <v>1636</v>
      </c>
      <c r="BK133" s="283">
        <f>ROUND(I133*H133,2)</f>
        <v>0</v>
      </c>
      <c r="BL133" s="253" t="s">
        <v>1647</v>
      </c>
      <c r="BM133" s="282" t="s">
        <v>1940</v>
      </c>
    </row>
    <row r="134" spans="1:65" s="254" customFormat="1" ht="16.5" customHeight="1">
      <c r="A134" s="295"/>
      <c r="B134" s="298"/>
      <c r="C134" s="321">
        <v>93</v>
      </c>
      <c r="D134" s="321" t="s">
        <v>1642</v>
      </c>
      <c r="E134" s="322" t="s">
        <v>1941</v>
      </c>
      <c r="F134" s="323" t="s">
        <v>1942</v>
      </c>
      <c r="G134" s="324" t="s">
        <v>18</v>
      </c>
      <c r="H134" s="325">
        <v>1</v>
      </c>
      <c r="I134" s="65"/>
      <c r="J134" s="346">
        <f>ROUND(I134*H134,2)</f>
        <v>0</v>
      </c>
      <c r="K134" s="347" t="s">
        <v>1645</v>
      </c>
      <c r="L134" s="64"/>
      <c r="M134" s="278"/>
      <c r="N134" s="279" t="s">
        <v>1646</v>
      </c>
      <c r="O134" s="280">
        <v>0.3</v>
      </c>
      <c r="P134" s="280">
        <f>O134*H134</f>
        <v>0.3</v>
      </c>
      <c r="Q134" s="280">
        <v>3.4799999999999998E-2</v>
      </c>
      <c r="R134" s="280">
        <f>Q134*H134</f>
        <v>3.4799999999999998E-2</v>
      </c>
      <c r="S134" s="280">
        <v>0</v>
      </c>
      <c r="T134" s="281">
        <f>S134*H134</f>
        <v>0</v>
      </c>
      <c r="AR134" s="282" t="s">
        <v>1647</v>
      </c>
      <c r="AT134" s="282" t="s">
        <v>1642</v>
      </c>
      <c r="AU134" s="282" t="s">
        <v>1636</v>
      </c>
      <c r="AY134" s="253" t="s">
        <v>1638</v>
      </c>
      <c r="BE134" s="283">
        <f>IF(N134="základní",J134,0)</f>
        <v>0</v>
      </c>
      <c r="BF134" s="283">
        <f>IF(N134="snížená",J134,0)</f>
        <v>0</v>
      </c>
      <c r="BG134" s="283">
        <f>IF(N134="zákl. přenesená",J134,0)</f>
        <v>0</v>
      </c>
      <c r="BH134" s="283">
        <f>IF(N134="sníž. přenesená",J134,0)</f>
        <v>0</v>
      </c>
      <c r="BI134" s="283">
        <f>IF(N134="nulová",J134,0)</f>
        <v>0</v>
      </c>
      <c r="BJ134" s="253" t="s">
        <v>1636</v>
      </c>
      <c r="BK134" s="283">
        <f>ROUND(I134*H134,2)</f>
        <v>0</v>
      </c>
      <c r="BL134" s="253" t="s">
        <v>1647</v>
      </c>
      <c r="BM134" s="282" t="s">
        <v>1943</v>
      </c>
    </row>
    <row r="135" spans="1:65" s="254" customFormat="1" ht="19.5">
      <c r="A135" s="295"/>
      <c r="B135" s="298"/>
      <c r="C135" s="295"/>
      <c r="D135" s="331" t="s">
        <v>1716</v>
      </c>
      <c r="E135" s="295"/>
      <c r="F135" s="332" t="s">
        <v>1944</v>
      </c>
      <c r="G135" s="295"/>
      <c r="H135" s="295"/>
      <c r="J135" s="295"/>
      <c r="K135" s="334"/>
      <c r="L135" s="64"/>
      <c r="M135" s="287"/>
      <c r="T135" s="288"/>
      <c r="AT135" s="253" t="s">
        <v>1716</v>
      </c>
      <c r="AU135" s="253" t="s">
        <v>1636</v>
      </c>
    </row>
    <row r="136" spans="1:65" s="254" customFormat="1" ht="16.5" customHeight="1">
      <c r="A136" s="295"/>
      <c r="B136" s="298"/>
      <c r="C136" s="321">
        <v>94</v>
      </c>
      <c r="D136" s="321" t="s">
        <v>1642</v>
      </c>
      <c r="E136" s="322" t="s">
        <v>1945</v>
      </c>
      <c r="F136" s="323" t="s">
        <v>1946</v>
      </c>
      <c r="G136" s="324" t="s">
        <v>18</v>
      </c>
      <c r="H136" s="325">
        <v>1</v>
      </c>
      <c r="I136" s="65"/>
      <c r="J136" s="346">
        <f>ROUND(I136*H136,2)</f>
        <v>0</v>
      </c>
      <c r="K136" s="347" t="s">
        <v>1645</v>
      </c>
      <c r="L136" s="64"/>
      <c r="M136" s="278"/>
      <c r="N136" s="279" t="s">
        <v>1646</v>
      </c>
      <c r="O136" s="280">
        <v>0.33100000000000002</v>
      </c>
      <c r="P136" s="280">
        <f>O136*H136</f>
        <v>0.33100000000000002</v>
      </c>
      <c r="Q136" s="280">
        <v>4.5319999999999999E-2</v>
      </c>
      <c r="R136" s="280">
        <f>Q136*H136</f>
        <v>4.5319999999999999E-2</v>
      </c>
      <c r="S136" s="280">
        <v>0</v>
      </c>
      <c r="T136" s="281">
        <f>S136*H136</f>
        <v>0</v>
      </c>
      <c r="AR136" s="282" t="s">
        <v>1647</v>
      </c>
      <c r="AT136" s="282" t="s">
        <v>1642</v>
      </c>
      <c r="AU136" s="282" t="s">
        <v>1636</v>
      </c>
      <c r="AY136" s="253" t="s">
        <v>1638</v>
      </c>
      <c r="BE136" s="283">
        <f>IF(N136="základní",J136,0)</f>
        <v>0</v>
      </c>
      <c r="BF136" s="283">
        <f>IF(N136="snížená",J136,0)</f>
        <v>0</v>
      </c>
      <c r="BG136" s="283">
        <f>IF(N136="zákl. přenesená",J136,0)</f>
        <v>0</v>
      </c>
      <c r="BH136" s="283">
        <f>IF(N136="sníž. přenesená",J136,0)</f>
        <v>0</v>
      </c>
      <c r="BI136" s="283">
        <f>IF(N136="nulová",J136,0)</f>
        <v>0</v>
      </c>
      <c r="BJ136" s="253" t="s">
        <v>1636</v>
      </c>
      <c r="BK136" s="283">
        <f>ROUND(I136*H136,2)</f>
        <v>0</v>
      </c>
      <c r="BL136" s="253" t="s">
        <v>1647</v>
      </c>
      <c r="BM136" s="282" t="s">
        <v>1947</v>
      </c>
    </row>
    <row r="137" spans="1:65" s="254" customFormat="1" ht="19.5">
      <c r="A137" s="295"/>
      <c r="B137" s="298"/>
      <c r="C137" s="295"/>
      <c r="D137" s="331" t="s">
        <v>1716</v>
      </c>
      <c r="E137" s="295"/>
      <c r="F137" s="332" t="s">
        <v>1948</v>
      </c>
      <c r="G137" s="295"/>
      <c r="H137" s="295"/>
      <c r="J137" s="295"/>
      <c r="K137" s="334"/>
      <c r="L137" s="64"/>
      <c r="M137" s="287"/>
      <c r="T137" s="288"/>
      <c r="AT137" s="253" t="s">
        <v>1716</v>
      </c>
      <c r="AU137" s="253" t="s">
        <v>1636</v>
      </c>
    </row>
    <row r="138" spans="1:65" s="254" customFormat="1" ht="16.5" customHeight="1">
      <c r="A138" s="295"/>
      <c r="B138" s="298"/>
      <c r="C138" s="321">
        <v>95</v>
      </c>
      <c r="D138" s="321" t="s">
        <v>1642</v>
      </c>
      <c r="E138" s="322" t="s">
        <v>1949</v>
      </c>
      <c r="F138" s="323" t="s">
        <v>1950</v>
      </c>
      <c r="G138" s="324" t="s">
        <v>18</v>
      </c>
      <c r="H138" s="325">
        <v>2</v>
      </c>
      <c r="I138" s="65"/>
      <c r="J138" s="346">
        <f>ROUND(I138*H138,2)</f>
        <v>0</v>
      </c>
      <c r="K138" s="347" t="s">
        <v>1645</v>
      </c>
      <c r="L138" s="64"/>
      <c r="M138" s="278"/>
      <c r="N138" s="279" t="s">
        <v>1646</v>
      </c>
      <c r="O138" s="280">
        <v>0.40300000000000002</v>
      </c>
      <c r="P138" s="280">
        <f>O138*H138</f>
        <v>0.80600000000000005</v>
      </c>
      <c r="Q138" s="280">
        <v>6.9159999999999999E-2</v>
      </c>
      <c r="R138" s="280">
        <f>Q138*H138</f>
        <v>0.13832</v>
      </c>
      <c r="S138" s="280">
        <v>0</v>
      </c>
      <c r="T138" s="281">
        <f>S138*H138</f>
        <v>0</v>
      </c>
      <c r="AR138" s="282" t="s">
        <v>1647</v>
      </c>
      <c r="AT138" s="282" t="s">
        <v>1642</v>
      </c>
      <c r="AU138" s="282" t="s">
        <v>1636</v>
      </c>
      <c r="AY138" s="253" t="s">
        <v>1638</v>
      </c>
      <c r="BE138" s="283">
        <f>IF(N138="základní",J138,0)</f>
        <v>0</v>
      </c>
      <c r="BF138" s="283">
        <f>IF(N138="snížená",J138,0)</f>
        <v>0</v>
      </c>
      <c r="BG138" s="283">
        <f>IF(N138="zákl. přenesená",J138,0)</f>
        <v>0</v>
      </c>
      <c r="BH138" s="283">
        <f>IF(N138="sníž. přenesená",J138,0)</f>
        <v>0</v>
      </c>
      <c r="BI138" s="283">
        <f>IF(N138="nulová",J138,0)</f>
        <v>0</v>
      </c>
      <c r="BJ138" s="253" t="s">
        <v>1636</v>
      </c>
      <c r="BK138" s="283">
        <f>ROUND(I138*H138,2)</f>
        <v>0</v>
      </c>
      <c r="BL138" s="253" t="s">
        <v>1647</v>
      </c>
      <c r="BM138" s="282" t="s">
        <v>1951</v>
      </c>
    </row>
    <row r="139" spans="1:65" s="254" customFormat="1" ht="19.5">
      <c r="A139" s="295"/>
      <c r="B139" s="298"/>
      <c r="C139" s="295"/>
      <c r="D139" s="331" t="s">
        <v>1716</v>
      </c>
      <c r="E139" s="295"/>
      <c r="F139" s="332" t="s">
        <v>1952</v>
      </c>
      <c r="G139" s="295"/>
      <c r="H139" s="295"/>
      <c r="J139" s="295"/>
      <c r="K139" s="334"/>
      <c r="L139" s="64"/>
      <c r="M139" s="287"/>
      <c r="T139" s="288"/>
      <c r="AT139" s="253" t="s">
        <v>1716</v>
      </c>
      <c r="AU139" s="253" t="s">
        <v>1636</v>
      </c>
    </row>
    <row r="140" spans="1:65" s="254" customFormat="1" ht="16.5" customHeight="1">
      <c r="A140" s="295"/>
      <c r="B140" s="298"/>
      <c r="C140" s="321">
        <v>96</v>
      </c>
      <c r="D140" s="321" t="s">
        <v>1642</v>
      </c>
      <c r="E140" s="322" t="s">
        <v>1953</v>
      </c>
      <c r="F140" s="323" t="s">
        <v>1954</v>
      </c>
      <c r="G140" s="324" t="s">
        <v>18</v>
      </c>
      <c r="H140" s="325">
        <v>3</v>
      </c>
      <c r="I140" s="65"/>
      <c r="J140" s="346">
        <f>ROUND(I140*H140,2)</f>
        <v>0</v>
      </c>
      <c r="K140" s="347" t="s">
        <v>1645</v>
      </c>
      <c r="L140" s="64"/>
      <c r="M140" s="278"/>
      <c r="N140" s="279" t="s">
        <v>1646</v>
      </c>
      <c r="O140" s="280">
        <v>0.436</v>
      </c>
      <c r="P140" s="280">
        <f>O140*H140</f>
        <v>1.3080000000000001</v>
      </c>
      <c r="Q140" s="280">
        <v>8.0320000000000003E-2</v>
      </c>
      <c r="R140" s="280">
        <f>Q140*H140</f>
        <v>0.24096000000000001</v>
      </c>
      <c r="S140" s="280">
        <v>0</v>
      </c>
      <c r="T140" s="281">
        <f>S140*H140</f>
        <v>0</v>
      </c>
      <c r="AR140" s="282" t="s">
        <v>1647</v>
      </c>
      <c r="AT140" s="282" t="s">
        <v>1642</v>
      </c>
      <c r="AU140" s="282" t="s">
        <v>1636</v>
      </c>
      <c r="AY140" s="253" t="s">
        <v>1638</v>
      </c>
      <c r="BE140" s="283">
        <f>IF(N140="základní",J140,0)</f>
        <v>0</v>
      </c>
      <c r="BF140" s="283">
        <f>IF(N140="snížená",J140,0)</f>
        <v>0</v>
      </c>
      <c r="BG140" s="283">
        <f>IF(N140="zákl. přenesená",J140,0)</f>
        <v>0</v>
      </c>
      <c r="BH140" s="283">
        <f>IF(N140="sníž. přenesená",J140,0)</f>
        <v>0</v>
      </c>
      <c r="BI140" s="283">
        <f>IF(N140="nulová",J140,0)</f>
        <v>0</v>
      </c>
      <c r="BJ140" s="253" t="s">
        <v>1636</v>
      </c>
      <c r="BK140" s="283">
        <f>ROUND(I140*H140,2)</f>
        <v>0</v>
      </c>
      <c r="BL140" s="253" t="s">
        <v>1647</v>
      </c>
      <c r="BM140" s="282" t="s">
        <v>1955</v>
      </c>
    </row>
    <row r="141" spans="1:65" s="254" customFormat="1" ht="19.5">
      <c r="A141" s="295"/>
      <c r="B141" s="298"/>
      <c r="C141" s="295"/>
      <c r="D141" s="331" t="s">
        <v>1716</v>
      </c>
      <c r="E141" s="295"/>
      <c r="F141" s="332" t="s">
        <v>1956</v>
      </c>
      <c r="G141" s="295"/>
      <c r="H141" s="295"/>
      <c r="J141" s="295"/>
      <c r="K141" s="334"/>
      <c r="L141" s="64"/>
      <c r="M141" s="287"/>
      <c r="T141" s="288"/>
      <c r="AT141" s="253" t="s">
        <v>1716</v>
      </c>
      <c r="AU141" s="253" t="s">
        <v>1636</v>
      </c>
    </row>
    <row r="142" spans="1:65" s="254" customFormat="1" ht="16.5" customHeight="1">
      <c r="A142" s="295"/>
      <c r="B142" s="298"/>
      <c r="C142" s="321">
        <v>97</v>
      </c>
      <c r="D142" s="321" t="s">
        <v>1642</v>
      </c>
      <c r="E142" s="322" t="s">
        <v>1957</v>
      </c>
      <c r="F142" s="323" t="s">
        <v>1958</v>
      </c>
      <c r="G142" s="324" t="s">
        <v>18</v>
      </c>
      <c r="H142" s="325">
        <v>3</v>
      </c>
      <c r="I142" s="65"/>
      <c r="J142" s="346">
        <f>ROUND(I142*H142,2)</f>
        <v>0</v>
      </c>
      <c r="K142" s="347" t="s">
        <v>1645</v>
      </c>
      <c r="L142" s="64"/>
      <c r="M142" s="278"/>
      <c r="N142" s="279" t="s">
        <v>1646</v>
      </c>
      <c r="O142" s="280">
        <v>0.41599999999999998</v>
      </c>
      <c r="P142" s="280">
        <f>O142*H142</f>
        <v>1.248</v>
      </c>
      <c r="Q142" s="280">
        <v>7.3749999999999996E-2</v>
      </c>
      <c r="R142" s="280">
        <f>Q142*H142</f>
        <v>0.22125</v>
      </c>
      <c r="S142" s="280">
        <v>0</v>
      </c>
      <c r="T142" s="281">
        <f>S142*H142</f>
        <v>0</v>
      </c>
      <c r="AR142" s="282" t="s">
        <v>1647</v>
      </c>
      <c r="AT142" s="282" t="s">
        <v>1642</v>
      </c>
      <c r="AU142" s="282" t="s">
        <v>1636</v>
      </c>
      <c r="AY142" s="253" t="s">
        <v>1638</v>
      </c>
      <c r="BE142" s="283">
        <f>IF(N142="základní",J142,0)</f>
        <v>0</v>
      </c>
      <c r="BF142" s="283">
        <f>IF(N142="snížená",J142,0)</f>
        <v>0</v>
      </c>
      <c r="BG142" s="283">
        <f>IF(N142="zákl. přenesená",J142,0)</f>
        <v>0</v>
      </c>
      <c r="BH142" s="283">
        <f>IF(N142="sníž. přenesená",J142,0)</f>
        <v>0</v>
      </c>
      <c r="BI142" s="283">
        <f>IF(N142="nulová",J142,0)</f>
        <v>0</v>
      </c>
      <c r="BJ142" s="253" t="s">
        <v>1636</v>
      </c>
      <c r="BK142" s="283">
        <f>ROUND(I142*H142,2)</f>
        <v>0</v>
      </c>
      <c r="BL142" s="253" t="s">
        <v>1647</v>
      </c>
      <c r="BM142" s="282" t="s">
        <v>1959</v>
      </c>
    </row>
    <row r="143" spans="1:65" s="254" customFormat="1" ht="19.5">
      <c r="A143" s="295"/>
      <c r="B143" s="298"/>
      <c r="C143" s="295"/>
      <c r="D143" s="331" t="s">
        <v>1716</v>
      </c>
      <c r="E143" s="295"/>
      <c r="F143" s="332" t="s">
        <v>1960</v>
      </c>
      <c r="G143" s="295"/>
      <c r="H143" s="295"/>
      <c r="J143" s="295"/>
      <c r="K143" s="334"/>
      <c r="L143" s="64"/>
      <c r="M143" s="287"/>
      <c r="T143" s="288"/>
      <c r="AT143" s="253" t="s">
        <v>1716</v>
      </c>
      <c r="AU143" s="253" t="s">
        <v>1636</v>
      </c>
    </row>
    <row r="144" spans="1:65" s="254" customFormat="1" ht="16.5" customHeight="1">
      <c r="A144" s="295"/>
      <c r="B144" s="298"/>
      <c r="C144" s="321">
        <v>98</v>
      </c>
      <c r="D144" s="321" t="s">
        <v>1642</v>
      </c>
      <c r="E144" s="322" t="s">
        <v>1961</v>
      </c>
      <c r="F144" s="323" t="s">
        <v>1962</v>
      </c>
      <c r="G144" s="324" t="s">
        <v>18</v>
      </c>
      <c r="H144" s="325">
        <v>2</v>
      </c>
      <c r="I144" s="65"/>
      <c r="J144" s="346">
        <f>ROUND(I144*H144,2)</f>
        <v>0</v>
      </c>
      <c r="K144" s="347" t="s">
        <v>1651</v>
      </c>
      <c r="L144" s="64"/>
      <c r="M144" s="278"/>
      <c r="N144" s="279" t="s">
        <v>1646</v>
      </c>
      <c r="O144" s="280">
        <v>0</v>
      </c>
      <c r="P144" s="280">
        <f>O144*H144</f>
        <v>0</v>
      </c>
      <c r="Q144" s="280">
        <v>0</v>
      </c>
      <c r="R144" s="280">
        <f>Q144*H144</f>
        <v>0</v>
      </c>
      <c r="S144" s="280">
        <v>0</v>
      </c>
      <c r="T144" s="281">
        <f>S144*H144</f>
        <v>0</v>
      </c>
      <c r="AR144" s="282" t="s">
        <v>1647</v>
      </c>
      <c r="AT144" s="282" t="s">
        <v>1642</v>
      </c>
      <c r="AU144" s="282" t="s">
        <v>1636</v>
      </c>
      <c r="AY144" s="253" t="s">
        <v>1638</v>
      </c>
      <c r="BE144" s="283">
        <f>IF(N144="základní",J144,0)</f>
        <v>0</v>
      </c>
      <c r="BF144" s="283">
        <f>IF(N144="snížená",J144,0)</f>
        <v>0</v>
      </c>
      <c r="BG144" s="283">
        <f>IF(N144="zákl. přenesená",J144,0)</f>
        <v>0</v>
      </c>
      <c r="BH144" s="283">
        <f>IF(N144="sníž. přenesená",J144,0)</f>
        <v>0</v>
      </c>
      <c r="BI144" s="283">
        <f>IF(N144="nulová",J144,0)</f>
        <v>0</v>
      </c>
      <c r="BJ144" s="253" t="s">
        <v>1636</v>
      </c>
      <c r="BK144" s="283">
        <f>ROUND(I144*H144,2)</f>
        <v>0</v>
      </c>
      <c r="BL144" s="253" t="s">
        <v>1647</v>
      </c>
      <c r="BM144" s="282" t="s">
        <v>1963</v>
      </c>
    </row>
    <row r="145" spans="1:65" s="254" customFormat="1" ht="19.5">
      <c r="A145" s="295"/>
      <c r="B145" s="298"/>
      <c r="C145" s="295"/>
      <c r="D145" s="331" t="s">
        <v>1716</v>
      </c>
      <c r="E145" s="295"/>
      <c r="F145" s="332" t="s">
        <v>1964</v>
      </c>
      <c r="G145" s="295"/>
      <c r="H145" s="295"/>
      <c r="J145" s="295"/>
      <c r="K145" s="334"/>
      <c r="L145" s="64"/>
      <c r="M145" s="287"/>
      <c r="T145" s="288"/>
      <c r="AT145" s="253" t="s">
        <v>1716</v>
      </c>
      <c r="AU145" s="253" t="s">
        <v>1636</v>
      </c>
    </row>
    <row r="146" spans="1:65" s="254" customFormat="1" ht="16.5" customHeight="1">
      <c r="A146" s="295"/>
      <c r="B146" s="298"/>
      <c r="C146" s="321">
        <v>99</v>
      </c>
      <c r="D146" s="321" t="s">
        <v>1642</v>
      </c>
      <c r="E146" s="322" t="s">
        <v>1965</v>
      </c>
      <c r="F146" s="323" t="s">
        <v>1966</v>
      </c>
      <c r="G146" s="324" t="s">
        <v>18</v>
      </c>
      <c r="H146" s="325">
        <v>1</v>
      </c>
      <c r="I146" s="65"/>
      <c r="J146" s="346">
        <f>ROUND(I146*H146,2)</f>
        <v>0</v>
      </c>
      <c r="K146" s="347" t="s">
        <v>1651</v>
      </c>
      <c r="L146" s="64"/>
      <c r="M146" s="278"/>
      <c r="N146" s="279" t="s">
        <v>1646</v>
      </c>
      <c r="O146" s="280">
        <v>0</v>
      </c>
      <c r="P146" s="280">
        <f>O146*H146</f>
        <v>0</v>
      </c>
      <c r="Q146" s="280">
        <v>0</v>
      </c>
      <c r="R146" s="280">
        <f>Q146*H146</f>
        <v>0</v>
      </c>
      <c r="S146" s="280">
        <v>0</v>
      </c>
      <c r="T146" s="281">
        <f>S146*H146</f>
        <v>0</v>
      </c>
      <c r="AR146" s="282" t="s">
        <v>1647</v>
      </c>
      <c r="AT146" s="282" t="s">
        <v>1642</v>
      </c>
      <c r="AU146" s="282" t="s">
        <v>1636</v>
      </c>
      <c r="AY146" s="253" t="s">
        <v>1638</v>
      </c>
      <c r="BE146" s="283">
        <f>IF(N146="základní",J146,0)</f>
        <v>0</v>
      </c>
      <c r="BF146" s="283">
        <f>IF(N146="snížená",J146,0)</f>
        <v>0</v>
      </c>
      <c r="BG146" s="283">
        <f>IF(N146="zákl. přenesená",J146,0)</f>
        <v>0</v>
      </c>
      <c r="BH146" s="283">
        <f>IF(N146="sníž. přenesená",J146,0)</f>
        <v>0</v>
      </c>
      <c r="BI146" s="283">
        <f>IF(N146="nulová",J146,0)</f>
        <v>0</v>
      </c>
      <c r="BJ146" s="253" t="s">
        <v>1636</v>
      </c>
      <c r="BK146" s="283">
        <f>ROUND(I146*H146,2)</f>
        <v>0</v>
      </c>
      <c r="BL146" s="253" t="s">
        <v>1647</v>
      </c>
      <c r="BM146" s="282" t="s">
        <v>1967</v>
      </c>
    </row>
    <row r="147" spans="1:65" s="254" customFormat="1" ht="19.5">
      <c r="A147" s="295"/>
      <c r="B147" s="298"/>
      <c r="C147" s="295"/>
      <c r="D147" s="331" t="s">
        <v>1716</v>
      </c>
      <c r="E147" s="295"/>
      <c r="F147" s="332" t="s">
        <v>1968</v>
      </c>
      <c r="G147" s="295"/>
      <c r="H147" s="295"/>
      <c r="J147" s="295"/>
      <c r="K147" s="334"/>
      <c r="L147" s="64"/>
      <c r="M147" s="287"/>
      <c r="T147" s="288"/>
      <c r="AT147" s="253" t="s">
        <v>1716</v>
      </c>
      <c r="AU147" s="253" t="s">
        <v>1636</v>
      </c>
    </row>
    <row r="148" spans="1:65" s="254" customFormat="1" ht="16.5" customHeight="1">
      <c r="A148" s="295"/>
      <c r="B148" s="298"/>
      <c r="C148" s="321">
        <v>100</v>
      </c>
      <c r="D148" s="321" t="s">
        <v>1642</v>
      </c>
      <c r="E148" s="322" t="s">
        <v>1969</v>
      </c>
      <c r="F148" s="323" t="s">
        <v>1970</v>
      </c>
      <c r="G148" s="324" t="s">
        <v>18</v>
      </c>
      <c r="H148" s="325">
        <v>2</v>
      </c>
      <c r="I148" s="65"/>
      <c r="J148" s="346">
        <f>ROUND(I148*H148,2)</f>
        <v>0</v>
      </c>
      <c r="K148" s="347" t="s">
        <v>1651</v>
      </c>
      <c r="L148" s="64"/>
      <c r="M148" s="278"/>
      <c r="N148" s="279" t="s">
        <v>1646</v>
      </c>
      <c r="O148" s="280">
        <v>0</v>
      </c>
      <c r="P148" s="280">
        <f>O148*H148</f>
        <v>0</v>
      </c>
      <c r="Q148" s="280">
        <v>0</v>
      </c>
      <c r="R148" s="280">
        <f>Q148*H148</f>
        <v>0</v>
      </c>
      <c r="S148" s="280">
        <v>0</v>
      </c>
      <c r="T148" s="281">
        <f>S148*H148</f>
        <v>0</v>
      </c>
      <c r="AR148" s="282" t="s">
        <v>1647</v>
      </c>
      <c r="AT148" s="282" t="s">
        <v>1642</v>
      </c>
      <c r="AU148" s="282" t="s">
        <v>1636</v>
      </c>
      <c r="AY148" s="253" t="s">
        <v>1638</v>
      </c>
      <c r="BE148" s="283">
        <f>IF(N148="základní",J148,0)</f>
        <v>0</v>
      </c>
      <c r="BF148" s="283">
        <f>IF(N148="snížená",J148,0)</f>
        <v>0</v>
      </c>
      <c r="BG148" s="283">
        <f>IF(N148="zákl. přenesená",J148,0)</f>
        <v>0</v>
      </c>
      <c r="BH148" s="283">
        <f>IF(N148="sníž. přenesená",J148,0)</f>
        <v>0</v>
      </c>
      <c r="BI148" s="283">
        <f>IF(N148="nulová",J148,0)</f>
        <v>0</v>
      </c>
      <c r="BJ148" s="253" t="s">
        <v>1636</v>
      </c>
      <c r="BK148" s="283">
        <f>ROUND(I148*H148,2)</f>
        <v>0</v>
      </c>
      <c r="BL148" s="253" t="s">
        <v>1647</v>
      </c>
      <c r="BM148" s="282" t="s">
        <v>1971</v>
      </c>
    </row>
    <row r="149" spans="1:65" s="254" customFormat="1" ht="19.5">
      <c r="A149" s="295"/>
      <c r="B149" s="298"/>
      <c r="C149" s="295"/>
      <c r="D149" s="331" t="s">
        <v>1716</v>
      </c>
      <c r="E149" s="295"/>
      <c r="F149" s="332" t="s">
        <v>1972</v>
      </c>
      <c r="G149" s="295"/>
      <c r="H149" s="295"/>
      <c r="J149" s="295"/>
      <c r="K149" s="334"/>
      <c r="L149" s="64"/>
      <c r="M149" s="287"/>
      <c r="T149" s="288"/>
      <c r="AT149" s="253" t="s">
        <v>1716</v>
      </c>
      <c r="AU149" s="253" t="s">
        <v>1636</v>
      </c>
    </row>
    <row r="150" spans="1:65" s="254" customFormat="1" ht="16.5" customHeight="1">
      <c r="A150" s="295"/>
      <c r="B150" s="298"/>
      <c r="C150" s="321">
        <v>101</v>
      </c>
      <c r="D150" s="321" t="s">
        <v>1642</v>
      </c>
      <c r="E150" s="322" t="s">
        <v>1973</v>
      </c>
      <c r="F150" s="323" t="s">
        <v>1974</v>
      </c>
      <c r="G150" s="324" t="s">
        <v>18</v>
      </c>
      <c r="H150" s="325">
        <v>1</v>
      </c>
      <c r="I150" s="65"/>
      <c r="J150" s="346">
        <f>ROUND(I150*H150,2)</f>
        <v>0</v>
      </c>
      <c r="K150" s="347" t="s">
        <v>1651</v>
      </c>
      <c r="L150" s="64"/>
      <c r="M150" s="278"/>
      <c r="N150" s="279" t="s">
        <v>1646</v>
      </c>
      <c r="O150" s="280">
        <v>0</v>
      </c>
      <c r="P150" s="280">
        <f>O150*H150</f>
        <v>0</v>
      </c>
      <c r="Q150" s="280">
        <v>0</v>
      </c>
      <c r="R150" s="280">
        <f>Q150*H150</f>
        <v>0</v>
      </c>
      <c r="S150" s="280">
        <v>0</v>
      </c>
      <c r="T150" s="281">
        <f>S150*H150</f>
        <v>0</v>
      </c>
      <c r="AR150" s="282" t="s">
        <v>1647</v>
      </c>
      <c r="AT150" s="282" t="s">
        <v>1642</v>
      </c>
      <c r="AU150" s="282" t="s">
        <v>1636</v>
      </c>
      <c r="AY150" s="253" t="s">
        <v>1638</v>
      </c>
      <c r="BE150" s="283">
        <f>IF(N150="základní",J150,0)</f>
        <v>0</v>
      </c>
      <c r="BF150" s="283">
        <f>IF(N150="snížená",J150,0)</f>
        <v>0</v>
      </c>
      <c r="BG150" s="283">
        <f>IF(N150="zákl. přenesená",J150,0)</f>
        <v>0</v>
      </c>
      <c r="BH150" s="283">
        <f>IF(N150="sníž. přenesená",J150,0)</f>
        <v>0</v>
      </c>
      <c r="BI150" s="283">
        <f>IF(N150="nulová",J150,0)</f>
        <v>0</v>
      </c>
      <c r="BJ150" s="253" t="s">
        <v>1636</v>
      </c>
      <c r="BK150" s="283">
        <f>ROUND(I150*H150,2)</f>
        <v>0</v>
      </c>
      <c r="BL150" s="253" t="s">
        <v>1647</v>
      </c>
      <c r="BM150" s="282" t="s">
        <v>1975</v>
      </c>
    </row>
    <row r="151" spans="1:65" s="254" customFormat="1" ht="19.5">
      <c r="A151" s="295"/>
      <c r="B151" s="298"/>
      <c r="C151" s="295"/>
      <c r="D151" s="331" t="s">
        <v>1716</v>
      </c>
      <c r="E151" s="295"/>
      <c r="F151" s="332" t="s">
        <v>1976</v>
      </c>
      <c r="G151" s="295"/>
      <c r="H151" s="295"/>
      <c r="J151" s="295"/>
      <c r="K151" s="334"/>
      <c r="L151" s="64"/>
      <c r="M151" s="287"/>
      <c r="T151" s="288"/>
      <c r="AT151" s="253" t="s">
        <v>1716</v>
      </c>
      <c r="AU151" s="253" t="s">
        <v>1636</v>
      </c>
    </row>
    <row r="152" spans="1:65" s="254" customFormat="1" ht="16.5" customHeight="1">
      <c r="A152" s="295"/>
      <c r="B152" s="298"/>
      <c r="C152" s="321">
        <v>102</v>
      </c>
      <c r="D152" s="321" t="s">
        <v>1642</v>
      </c>
      <c r="E152" s="322" t="s">
        <v>1977</v>
      </c>
      <c r="F152" s="323" t="s">
        <v>1978</v>
      </c>
      <c r="G152" s="324" t="s">
        <v>18</v>
      </c>
      <c r="H152" s="325">
        <v>1</v>
      </c>
      <c r="I152" s="65"/>
      <c r="J152" s="346">
        <f>ROUND(I152*H152,2)</f>
        <v>0</v>
      </c>
      <c r="K152" s="347" t="s">
        <v>1651</v>
      </c>
      <c r="L152" s="64"/>
      <c r="M152" s="278"/>
      <c r="N152" s="279" t="s">
        <v>1646</v>
      </c>
      <c r="O152" s="280">
        <v>0</v>
      </c>
      <c r="P152" s="280">
        <f>O152*H152</f>
        <v>0</v>
      </c>
      <c r="Q152" s="280">
        <v>0</v>
      </c>
      <c r="R152" s="280">
        <f>Q152*H152</f>
        <v>0</v>
      </c>
      <c r="S152" s="280">
        <v>0</v>
      </c>
      <c r="T152" s="281">
        <f>S152*H152</f>
        <v>0</v>
      </c>
      <c r="AR152" s="282" t="s">
        <v>1647</v>
      </c>
      <c r="AT152" s="282" t="s">
        <v>1642</v>
      </c>
      <c r="AU152" s="282" t="s">
        <v>1636</v>
      </c>
      <c r="AY152" s="253" t="s">
        <v>1638</v>
      </c>
      <c r="BE152" s="283">
        <f>IF(N152="základní",J152,0)</f>
        <v>0</v>
      </c>
      <c r="BF152" s="283">
        <f>IF(N152="snížená",J152,0)</f>
        <v>0</v>
      </c>
      <c r="BG152" s="283">
        <f>IF(N152="zákl. přenesená",J152,0)</f>
        <v>0</v>
      </c>
      <c r="BH152" s="283">
        <f>IF(N152="sníž. přenesená",J152,0)</f>
        <v>0</v>
      </c>
      <c r="BI152" s="283">
        <f>IF(N152="nulová",J152,0)</f>
        <v>0</v>
      </c>
      <c r="BJ152" s="253" t="s">
        <v>1636</v>
      </c>
      <c r="BK152" s="283">
        <f>ROUND(I152*H152,2)</f>
        <v>0</v>
      </c>
      <c r="BL152" s="253" t="s">
        <v>1647</v>
      </c>
      <c r="BM152" s="282" t="s">
        <v>1979</v>
      </c>
    </row>
    <row r="153" spans="1:65" s="254" customFormat="1" ht="19.5">
      <c r="A153" s="295"/>
      <c r="B153" s="298"/>
      <c r="C153" s="295"/>
      <c r="D153" s="331" t="s">
        <v>1716</v>
      </c>
      <c r="E153" s="295"/>
      <c r="F153" s="332" t="s">
        <v>1980</v>
      </c>
      <c r="G153" s="295"/>
      <c r="H153" s="295"/>
      <c r="J153" s="295"/>
      <c r="K153" s="334"/>
      <c r="L153" s="64"/>
      <c r="M153" s="287"/>
      <c r="T153" s="288"/>
      <c r="AT153" s="253" t="s">
        <v>1716</v>
      </c>
      <c r="AU153" s="253" t="s">
        <v>1636</v>
      </c>
    </row>
    <row r="154" spans="1:65" s="254" customFormat="1" ht="16.5" customHeight="1">
      <c r="A154" s="295"/>
      <c r="B154" s="298"/>
      <c r="C154" s="321">
        <v>103</v>
      </c>
      <c r="D154" s="321" t="s">
        <v>1642</v>
      </c>
      <c r="E154" s="322" t="s">
        <v>1981</v>
      </c>
      <c r="F154" s="323" t="s">
        <v>1982</v>
      </c>
      <c r="G154" s="324" t="s">
        <v>18</v>
      </c>
      <c r="H154" s="325">
        <v>7</v>
      </c>
      <c r="I154" s="65"/>
      <c r="J154" s="346">
        <f>ROUND(I154*H154,2)</f>
        <v>0</v>
      </c>
      <c r="K154" s="347" t="s">
        <v>1651</v>
      </c>
      <c r="L154" s="64"/>
      <c r="M154" s="278"/>
      <c r="N154" s="279" t="s">
        <v>1646</v>
      </c>
      <c r="O154" s="280">
        <v>0</v>
      </c>
      <c r="P154" s="280">
        <f>O154*H154</f>
        <v>0</v>
      </c>
      <c r="Q154" s="280">
        <v>0</v>
      </c>
      <c r="R154" s="280">
        <f>Q154*H154</f>
        <v>0</v>
      </c>
      <c r="S154" s="280">
        <v>0</v>
      </c>
      <c r="T154" s="281">
        <f>S154*H154</f>
        <v>0</v>
      </c>
      <c r="AR154" s="282" t="s">
        <v>1647</v>
      </c>
      <c r="AT154" s="282" t="s">
        <v>1642</v>
      </c>
      <c r="AU154" s="282" t="s">
        <v>1636</v>
      </c>
      <c r="AY154" s="253" t="s">
        <v>1638</v>
      </c>
      <c r="BE154" s="283">
        <f>IF(N154="základní",J154,0)</f>
        <v>0</v>
      </c>
      <c r="BF154" s="283">
        <f>IF(N154="snížená",J154,0)</f>
        <v>0</v>
      </c>
      <c r="BG154" s="283">
        <f>IF(N154="zákl. přenesená",J154,0)</f>
        <v>0</v>
      </c>
      <c r="BH154" s="283">
        <f>IF(N154="sníž. přenesená",J154,0)</f>
        <v>0</v>
      </c>
      <c r="BI154" s="283">
        <f>IF(N154="nulová",J154,0)</f>
        <v>0</v>
      </c>
      <c r="BJ154" s="253" t="s">
        <v>1636</v>
      </c>
      <c r="BK154" s="283">
        <f>ROUND(I154*H154,2)</f>
        <v>0</v>
      </c>
      <c r="BL154" s="253" t="s">
        <v>1647</v>
      </c>
      <c r="BM154" s="282" t="s">
        <v>1983</v>
      </c>
    </row>
    <row r="155" spans="1:65" s="254" customFormat="1" ht="19.5">
      <c r="A155" s="295"/>
      <c r="B155" s="298"/>
      <c r="C155" s="295"/>
      <c r="D155" s="331" t="s">
        <v>1716</v>
      </c>
      <c r="E155" s="295"/>
      <c r="F155" s="332" t="s">
        <v>1984</v>
      </c>
      <c r="G155" s="295"/>
      <c r="H155" s="295"/>
      <c r="J155" s="295"/>
      <c r="K155" s="334"/>
      <c r="L155" s="64"/>
      <c r="M155" s="287"/>
      <c r="T155" s="288"/>
      <c r="AT155" s="253" t="s">
        <v>1716</v>
      </c>
      <c r="AU155" s="253" t="s">
        <v>1636</v>
      </c>
    </row>
    <row r="156" spans="1:65" s="254" customFormat="1" ht="24" customHeight="1">
      <c r="A156" s="295"/>
      <c r="B156" s="298"/>
      <c r="C156" s="321">
        <v>104</v>
      </c>
      <c r="D156" s="321" t="s">
        <v>1642</v>
      </c>
      <c r="E156" s="322" t="s">
        <v>1985</v>
      </c>
      <c r="F156" s="323" t="s">
        <v>1986</v>
      </c>
      <c r="G156" s="324" t="s">
        <v>18</v>
      </c>
      <c r="H156" s="325">
        <v>8</v>
      </c>
      <c r="I156" s="65"/>
      <c r="J156" s="346">
        <f>ROUND(I156*H156,2)</f>
        <v>0</v>
      </c>
      <c r="K156" s="347" t="s">
        <v>1651</v>
      </c>
      <c r="L156" s="64"/>
      <c r="M156" s="278"/>
      <c r="N156" s="279" t="s">
        <v>1646</v>
      </c>
      <c r="O156" s="280">
        <v>0</v>
      </c>
      <c r="P156" s="280">
        <f>O156*H156</f>
        <v>0</v>
      </c>
      <c r="Q156" s="280">
        <v>0</v>
      </c>
      <c r="R156" s="280">
        <f>Q156*H156</f>
        <v>0</v>
      </c>
      <c r="S156" s="280">
        <v>0</v>
      </c>
      <c r="T156" s="281">
        <f>S156*H156</f>
        <v>0</v>
      </c>
      <c r="AR156" s="282" t="s">
        <v>1647</v>
      </c>
      <c r="AT156" s="282" t="s">
        <v>1642</v>
      </c>
      <c r="AU156" s="282" t="s">
        <v>1636</v>
      </c>
      <c r="AY156" s="253" t="s">
        <v>1638</v>
      </c>
      <c r="BE156" s="283">
        <f>IF(N156="základní",J156,0)</f>
        <v>0</v>
      </c>
      <c r="BF156" s="283">
        <f>IF(N156="snížená",J156,0)</f>
        <v>0</v>
      </c>
      <c r="BG156" s="283">
        <f>IF(N156="zákl. přenesená",J156,0)</f>
        <v>0</v>
      </c>
      <c r="BH156" s="283">
        <f>IF(N156="sníž. přenesená",J156,0)</f>
        <v>0</v>
      </c>
      <c r="BI156" s="283">
        <f>IF(N156="nulová",J156,0)</f>
        <v>0</v>
      </c>
      <c r="BJ156" s="253" t="s">
        <v>1636</v>
      </c>
      <c r="BK156" s="283">
        <f>ROUND(I156*H156,2)</f>
        <v>0</v>
      </c>
      <c r="BL156" s="253" t="s">
        <v>1647</v>
      </c>
      <c r="BM156" s="282" t="s">
        <v>1987</v>
      </c>
    </row>
    <row r="157" spans="1:65" s="254" customFormat="1" ht="19.5">
      <c r="A157" s="295"/>
      <c r="B157" s="298"/>
      <c r="C157" s="295"/>
      <c r="D157" s="331" t="s">
        <v>1716</v>
      </c>
      <c r="E157" s="295"/>
      <c r="F157" s="332" t="s">
        <v>1988</v>
      </c>
      <c r="G157" s="295"/>
      <c r="H157" s="295"/>
      <c r="J157" s="295"/>
      <c r="K157" s="334"/>
      <c r="L157" s="64"/>
      <c r="M157" s="287"/>
      <c r="T157" s="288"/>
      <c r="AT157" s="253" t="s">
        <v>1716</v>
      </c>
      <c r="AU157" s="253" t="s">
        <v>1636</v>
      </c>
    </row>
    <row r="158" spans="1:65" s="254" customFormat="1" ht="24" customHeight="1">
      <c r="A158" s="295"/>
      <c r="B158" s="298"/>
      <c r="C158" s="321">
        <v>105</v>
      </c>
      <c r="D158" s="321" t="s">
        <v>1642</v>
      </c>
      <c r="E158" s="322" t="s">
        <v>1989</v>
      </c>
      <c r="F158" s="323" t="s">
        <v>1990</v>
      </c>
      <c r="G158" s="324" t="s">
        <v>18</v>
      </c>
      <c r="H158" s="325">
        <v>4</v>
      </c>
      <c r="I158" s="65"/>
      <c r="J158" s="346">
        <f>ROUND(I158*H158,2)</f>
        <v>0</v>
      </c>
      <c r="K158" s="347" t="s">
        <v>1651</v>
      </c>
      <c r="L158" s="64"/>
      <c r="M158" s="278"/>
      <c r="N158" s="279" t="s">
        <v>1646</v>
      </c>
      <c r="O158" s="280">
        <v>0</v>
      </c>
      <c r="P158" s="280">
        <f>O158*H158</f>
        <v>0</v>
      </c>
      <c r="Q158" s="280">
        <v>0</v>
      </c>
      <c r="R158" s="280">
        <f>Q158*H158</f>
        <v>0</v>
      </c>
      <c r="S158" s="280">
        <v>0</v>
      </c>
      <c r="T158" s="281">
        <f>S158*H158</f>
        <v>0</v>
      </c>
      <c r="AR158" s="282" t="s">
        <v>1647</v>
      </c>
      <c r="AT158" s="282" t="s">
        <v>1642</v>
      </c>
      <c r="AU158" s="282" t="s">
        <v>1636</v>
      </c>
      <c r="AY158" s="253" t="s">
        <v>1638</v>
      </c>
      <c r="BE158" s="283">
        <f>IF(N158="základní",J158,0)</f>
        <v>0</v>
      </c>
      <c r="BF158" s="283">
        <f>IF(N158="snížená",J158,0)</f>
        <v>0</v>
      </c>
      <c r="BG158" s="283">
        <f>IF(N158="zákl. přenesená",J158,0)</f>
        <v>0</v>
      </c>
      <c r="BH158" s="283">
        <f>IF(N158="sníž. přenesená",J158,0)</f>
        <v>0</v>
      </c>
      <c r="BI158" s="283">
        <f>IF(N158="nulová",J158,0)</f>
        <v>0</v>
      </c>
      <c r="BJ158" s="253" t="s">
        <v>1636</v>
      </c>
      <c r="BK158" s="283">
        <f>ROUND(I158*H158,2)</f>
        <v>0</v>
      </c>
      <c r="BL158" s="253" t="s">
        <v>1647</v>
      </c>
      <c r="BM158" s="282" t="s">
        <v>1991</v>
      </c>
    </row>
    <row r="159" spans="1:65" s="254" customFormat="1" ht="19.5">
      <c r="A159" s="295"/>
      <c r="B159" s="298"/>
      <c r="C159" s="295"/>
      <c r="D159" s="331" t="s">
        <v>1716</v>
      </c>
      <c r="E159" s="295"/>
      <c r="F159" s="332" t="s">
        <v>1992</v>
      </c>
      <c r="G159" s="295"/>
      <c r="H159" s="295"/>
      <c r="J159" s="295"/>
      <c r="K159" s="334"/>
      <c r="L159" s="64"/>
      <c r="M159" s="287"/>
      <c r="T159" s="288"/>
      <c r="AT159" s="253" t="s">
        <v>1716</v>
      </c>
      <c r="AU159" s="253" t="s">
        <v>1636</v>
      </c>
    </row>
    <row r="160" spans="1:65" s="254" customFormat="1" ht="24" customHeight="1">
      <c r="A160" s="295"/>
      <c r="B160" s="298"/>
      <c r="C160" s="321">
        <v>106</v>
      </c>
      <c r="D160" s="321" t="s">
        <v>1642</v>
      </c>
      <c r="E160" s="322" t="s">
        <v>1993</v>
      </c>
      <c r="F160" s="323" t="s">
        <v>1994</v>
      </c>
      <c r="G160" s="324" t="s">
        <v>18</v>
      </c>
      <c r="H160" s="325">
        <v>4</v>
      </c>
      <c r="I160" s="65"/>
      <c r="J160" s="346">
        <f>ROUND(I160*H160,2)</f>
        <v>0</v>
      </c>
      <c r="K160" s="347" t="s">
        <v>1651</v>
      </c>
      <c r="L160" s="64"/>
      <c r="M160" s="278"/>
      <c r="N160" s="279" t="s">
        <v>1646</v>
      </c>
      <c r="O160" s="280">
        <v>0</v>
      </c>
      <c r="P160" s="280">
        <f>O160*H160</f>
        <v>0</v>
      </c>
      <c r="Q160" s="280">
        <v>0</v>
      </c>
      <c r="R160" s="280">
        <f>Q160*H160</f>
        <v>0</v>
      </c>
      <c r="S160" s="280">
        <v>0</v>
      </c>
      <c r="T160" s="281">
        <f>S160*H160</f>
        <v>0</v>
      </c>
      <c r="AR160" s="282" t="s">
        <v>1647</v>
      </c>
      <c r="AT160" s="282" t="s">
        <v>1642</v>
      </c>
      <c r="AU160" s="282" t="s">
        <v>1636</v>
      </c>
      <c r="AY160" s="253" t="s">
        <v>1638</v>
      </c>
      <c r="BE160" s="283">
        <f>IF(N160="základní",J160,0)</f>
        <v>0</v>
      </c>
      <c r="BF160" s="283">
        <f>IF(N160="snížená",J160,0)</f>
        <v>0</v>
      </c>
      <c r="BG160" s="283">
        <f>IF(N160="zákl. přenesená",J160,0)</f>
        <v>0</v>
      </c>
      <c r="BH160" s="283">
        <f>IF(N160="sníž. přenesená",J160,0)</f>
        <v>0</v>
      </c>
      <c r="BI160" s="283">
        <f>IF(N160="nulová",J160,0)</f>
        <v>0</v>
      </c>
      <c r="BJ160" s="253" t="s">
        <v>1636</v>
      </c>
      <c r="BK160" s="283">
        <f>ROUND(I160*H160,2)</f>
        <v>0</v>
      </c>
      <c r="BL160" s="253" t="s">
        <v>1647</v>
      </c>
      <c r="BM160" s="282" t="s">
        <v>1995</v>
      </c>
    </row>
    <row r="161" spans="1:65" s="254" customFormat="1" ht="19.5">
      <c r="A161" s="295"/>
      <c r="B161" s="298"/>
      <c r="C161" s="295"/>
      <c r="D161" s="331" t="s">
        <v>1716</v>
      </c>
      <c r="E161" s="295"/>
      <c r="F161" s="332" t="s">
        <v>1996</v>
      </c>
      <c r="G161" s="295"/>
      <c r="H161" s="295"/>
      <c r="J161" s="295"/>
      <c r="K161" s="334"/>
      <c r="L161" s="64"/>
      <c r="M161" s="287"/>
      <c r="T161" s="288"/>
      <c r="AT161" s="253" t="s">
        <v>1716</v>
      </c>
      <c r="AU161" s="253" t="s">
        <v>1636</v>
      </c>
    </row>
    <row r="162" spans="1:65" s="254" customFormat="1" ht="16.5" customHeight="1">
      <c r="A162" s="295"/>
      <c r="B162" s="298"/>
      <c r="C162" s="321">
        <v>107</v>
      </c>
      <c r="D162" s="321" t="s">
        <v>1642</v>
      </c>
      <c r="E162" s="322" t="s">
        <v>1997</v>
      </c>
      <c r="F162" s="323" t="s">
        <v>1998</v>
      </c>
      <c r="G162" s="324" t="s">
        <v>18</v>
      </c>
      <c r="H162" s="325">
        <v>8</v>
      </c>
      <c r="I162" s="65"/>
      <c r="J162" s="346">
        <f t="shared" ref="J162:J171" si="50">ROUND(I162*H162,2)</f>
        <v>0</v>
      </c>
      <c r="K162" s="347" t="s">
        <v>1645</v>
      </c>
      <c r="L162" s="64"/>
      <c r="M162" s="278"/>
      <c r="N162" s="279" t="s">
        <v>1646</v>
      </c>
      <c r="O162" s="280">
        <v>0.60699999999999998</v>
      </c>
      <c r="P162" s="280">
        <f t="shared" ref="P162:P171" si="51">O162*H162</f>
        <v>4.8559999999999999</v>
      </c>
      <c r="Q162" s="280">
        <v>0</v>
      </c>
      <c r="R162" s="280">
        <f t="shared" ref="R162:R171" si="52">Q162*H162</f>
        <v>0</v>
      </c>
      <c r="S162" s="280">
        <v>0</v>
      </c>
      <c r="T162" s="281">
        <f t="shared" ref="T162:T171" si="53">S162*H162</f>
        <v>0</v>
      </c>
      <c r="AR162" s="282" t="s">
        <v>1647</v>
      </c>
      <c r="AT162" s="282" t="s">
        <v>1642</v>
      </c>
      <c r="AU162" s="282" t="s">
        <v>1636</v>
      </c>
      <c r="AY162" s="253" t="s">
        <v>1638</v>
      </c>
      <c r="BE162" s="283">
        <f t="shared" ref="BE162:BE171" si="54">IF(N162="základní",J162,0)</f>
        <v>0</v>
      </c>
      <c r="BF162" s="283">
        <f t="shared" ref="BF162:BF171" si="55">IF(N162="snížená",J162,0)</f>
        <v>0</v>
      </c>
      <c r="BG162" s="283">
        <f t="shared" ref="BG162:BG171" si="56">IF(N162="zákl. přenesená",J162,0)</f>
        <v>0</v>
      </c>
      <c r="BH162" s="283">
        <f t="shared" ref="BH162:BH171" si="57">IF(N162="sníž. přenesená",J162,0)</f>
        <v>0</v>
      </c>
      <c r="BI162" s="283">
        <f t="shared" ref="BI162:BI171" si="58">IF(N162="nulová",J162,0)</f>
        <v>0</v>
      </c>
      <c r="BJ162" s="253" t="s">
        <v>1636</v>
      </c>
      <c r="BK162" s="283">
        <f t="shared" ref="BK162:BK171" si="59">ROUND(I162*H162,2)</f>
        <v>0</v>
      </c>
      <c r="BL162" s="253" t="s">
        <v>1647</v>
      </c>
      <c r="BM162" s="282" t="s">
        <v>1999</v>
      </c>
    </row>
    <row r="163" spans="1:65" s="254" customFormat="1" ht="16.5" customHeight="1">
      <c r="A163" s="295"/>
      <c r="B163" s="298"/>
      <c r="C163" s="321">
        <v>108</v>
      </c>
      <c r="D163" s="321" t="s">
        <v>1642</v>
      </c>
      <c r="E163" s="322" t="s">
        <v>2000</v>
      </c>
      <c r="F163" s="323" t="s">
        <v>2001</v>
      </c>
      <c r="G163" s="324" t="s">
        <v>18</v>
      </c>
      <c r="H163" s="325">
        <v>16</v>
      </c>
      <c r="I163" s="65"/>
      <c r="J163" s="346">
        <f t="shared" si="50"/>
        <v>0</v>
      </c>
      <c r="K163" s="347" t="s">
        <v>1645</v>
      </c>
      <c r="L163" s="64"/>
      <c r="M163" s="278"/>
      <c r="N163" s="279" t="s">
        <v>1646</v>
      </c>
      <c r="O163" s="280">
        <v>1.306</v>
      </c>
      <c r="P163" s="280">
        <f t="shared" si="51"/>
        <v>20.896000000000001</v>
      </c>
      <c r="Q163" s="280">
        <v>0</v>
      </c>
      <c r="R163" s="280">
        <f t="shared" si="52"/>
        <v>0</v>
      </c>
      <c r="S163" s="280">
        <v>0</v>
      </c>
      <c r="T163" s="281">
        <f t="shared" si="53"/>
        <v>0</v>
      </c>
      <c r="AR163" s="282" t="s">
        <v>1647</v>
      </c>
      <c r="AT163" s="282" t="s">
        <v>1642</v>
      </c>
      <c r="AU163" s="282" t="s">
        <v>1636</v>
      </c>
      <c r="AY163" s="253" t="s">
        <v>1638</v>
      </c>
      <c r="BE163" s="283">
        <f t="shared" si="54"/>
        <v>0</v>
      </c>
      <c r="BF163" s="283">
        <f t="shared" si="55"/>
        <v>0</v>
      </c>
      <c r="BG163" s="283">
        <f t="shared" si="56"/>
        <v>0</v>
      </c>
      <c r="BH163" s="283">
        <f t="shared" si="57"/>
        <v>0</v>
      </c>
      <c r="BI163" s="283">
        <f t="shared" si="58"/>
        <v>0</v>
      </c>
      <c r="BJ163" s="253" t="s">
        <v>1636</v>
      </c>
      <c r="BK163" s="283">
        <f t="shared" si="59"/>
        <v>0</v>
      </c>
      <c r="BL163" s="253" t="s">
        <v>1647</v>
      </c>
      <c r="BM163" s="282" t="s">
        <v>2002</v>
      </c>
    </row>
    <row r="164" spans="1:65" s="254" customFormat="1" ht="16.5" customHeight="1">
      <c r="A164" s="295"/>
      <c r="B164" s="298"/>
      <c r="C164" s="321">
        <v>109</v>
      </c>
      <c r="D164" s="321" t="s">
        <v>1642</v>
      </c>
      <c r="E164" s="322" t="s">
        <v>2003</v>
      </c>
      <c r="F164" s="323" t="s">
        <v>2004</v>
      </c>
      <c r="G164" s="324" t="s">
        <v>18</v>
      </c>
      <c r="H164" s="325">
        <v>40</v>
      </c>
      <c r="I164" s="65"/>
      <c r="J164" s="346">
        <f t="shared" si="50"/>
        <v>0</v>
      </c>
      <c r="K164" s="347" t="s">
        <v>1651</v>
      </c>
      <c r="L164" s="64"/>
      <c r="M164" s="278"/>
      <c r="N164" s="279" t="s">
        <v>1646</v>
      </c>
      <c r="O164" s="280">
        <v>0</v>
      </c>
      <c r="P164" s="280">
        <f t="shared" si="51"/>
        <v>0</v>
      </c>
      <c r="Q164" s="280">
        <v>0</v>
      </c>
      <c r="R164" s="280">
        <f t="shared" si="52"/>
        <v>0</v>
      </c>
      <c r="S164" s="280">
        <v>0</v>
      </c>
      <c r="T164" s="281">
        <f t="shared" si="53"/>
        <v>0</v>
      </c>
      <c r="AR164" s="282" t="s">
        <v>1647</v>
      </c>
      <c r="AT164" s="282" t="s">
        <v>1642</v>
      </c>
      <c r="AU164" s="282" t="s">
        <v>1636</v>
      </c>
      <c r="AY164" s="253" t="s">
        <v>1638</v>
      </c>
      <c r="BE164" s="283">
        <f t="shared" si="54"/>
        <v>0</v>
      </c>
      <c r="BF164" s="283">
        <f t="shared" si="55"/>
        <v>0</v>
      </c>
      <c r="BG164" s="283">
        <f t="shared" si="56"/>
        <v>0</v>
      </c>
      <c r="BH164" s="283">
        <f t="shared" si="57"/>
        <v>0</v>
      </c>
      <c r="BI164" s="283">
        <f t="shared" si="58"/>
        <v>0</v>
      </c>
      <c r="BJ164" s="253" t="s">
        <v>1636</v>
      </c>
      <c r="BK164" s="283">
        <f t="shared" si="59"/>
        <v>0</v>
      </c>
      <c r="BL164" s="253" t="s">
        <v>1647</v>
      </c>
      <c r="BM164" s="282" t="s">
        <v>2005</v>
      </c>
    </row>
    <row r="165" spans="1:65" s="254" customFormat="1" ht="16.5" customHeight="1">
      <c r="A165" s="295"/>
      <c r="B165" s="298"/>
      <c r="C165" s="321">
        <v>110</v>
      </c>
      <c r="D165" s="321" t="s">
        <v>1642</v>
      </c>
      <c r="E165" s="322" t="s">
        <v>2006</v>
      </c>
      <c r="F165" s="323" t="s">
        <v>2007</v>
      </c>
      <c r="G165" s="324" t="s">
        <v>18</v>
      </c>
      <c r="H165" s="325">
        <v>40</v>
      </c>
      <c r="I165" s="65"/>
      <c r="J165" s="346">
        <f t="shared" si="50"/>
        <v>0</v>
      </c>
      <c r="K165" s="347" t="s">
        <v>1645</v>
      </c>
      <c r="L165" s="64"/>
      <c r="M165" s="278"/>
      <c r="N165" s="279" t="s">
        <v>1646</v>
      </c>
      <c r="O165" s="280">
        <v>0.26800000000000002</v>
      </c>
      <c r="P165" s="280">
        <f t="shared" si="51"/>
        <v>10.72</v>
      </c>
      <c r="Q165" s="280">
        <v>0</v>
      </c>
      <c r="R165" s="280">
        <f t="shared" si="52"/>
        <v>0</v>
      </c>
      <c r="S165" s="280">
        <v>0</v>
      </c>
      <c r="T165" s="281">
        <f t="shared" si="53"/>
        <v>0</v>
      </c>
      <c r="AR165" s="282" t="s">
        <v>1647</v>
      </c>
      <c r="AT165" s="282" t="s">
        <v>1642</v>
      </c>
      <c r="AU165" s="282" t="s">
        <v>1636</v>
      </c>
      <c r="AY165" s="253" t="s">
        <v>1638</v>
      </c>
      <c r="BE165" s="283">
        <f t="shared" si="54"/>
        <v>0</v>
      </c>
      <c r="BF165" s="283">
        <f t="shared" si="55"/>
        <v>0</v>
      </c>
      <c r="BG165" s="283">
        <f t="shared" si="56"/>
        <v>0</v>
      </c>
      <c r="BH165" s="283">
        <f t="shared" si="57"/>
        <v>0</v>
      </c>
      <c r="BI165" s="283">
        <f t="shared" si="58"/>
        <v>0</v>
      </c>
      <c r="BJ165" s="253" t="s">
        <v>1636</v>
      </c>
      <c r="BK165" s="283">
        <f t="shared" si="59"/>
        <v>0</v>
      </c>
      <c r="BL165" s="253" t="s">
        <v>1647</v>
      </c>
      <c r="BM165" s="282" t="s">
        <v>2008</v>
      </c>
    </row>
    <row r="166" spans="1:65" s="254" customFormat="1" ht="16.5" customHeight="1">
      <c r="A166" s="295"/>
      <c r="B166" s="298"/>
      <c r="C166" s="321">
        <v>111</v>
      </c>
      <c r="D166" s="321" t="s">
        <v>1642</v>
      </c>
      <c r="E166" s="322" t="s">
        <v>2009</v>
      </c>
      <c r="F166" s="323" t="s">
        <v>2010</v>
      </c>
      <c r="G166" s="324" t="s">
        <v>16</v>
      </c>
      <c r="H166" s="325">
        <v>16</v>
      </c>
      <c r="I166" s="65"/>
      <c r="J166" s="346">
        <f t="shared" si="50"/>
        <v>0</v>
      </c>
      <c r="K166" s="347" t="s">
        <v>1651</v>
      </c>
      <c r="L166" s="64"/>
      <c r="M166" s="278"/>
      <c r="N166" s="279" t="s">
        <v>1646</v>
      </c>
      <c r="O166" s="280">
        <v>0</v>
      </c>
      <c r="P166" s="280">
        <f t="shared" si="51"/>
        <v>0</v>
      </c>
      <c r="Q166" s="280">
        <v>0</v>
      </c>
      <c r="R166" s="280">
        <f t="shared" si="52"/>
        <v>0</v>
      </c>
      <c r="S166" s="280">
        <v>0</v>
      </c>
      <c r="T166" s="281">
        <f t="shared" si="53"/>
        <v>0</v>
      </c>
      <c r="AR166" s="282" t="s">
        <v>1647</v>
      </c>
      <c r="AT166" s="282" t="s">
        <v>1642</v>
      </c>
      <c r="AU166" s="282" t="s">
        <v>1636</v>
      </c>
      <c r="AY166" s="253" t="s">
        <v>1638</v>
      </c>
      <c r="BE166" s="283">
        <f t="shared" si="54"/>
        <v>0</v>
      </c>
      <c r="BF166" s="283">
        <f t="shared" si="55"/>
        <v>0</v>
      </c>
      <c r="BG166" s="283">
        <f t="shared" si="56"/>
        <v>0</v>
      </c>
      <c r="BH166" s="283">
        <f t="shared" si="57"/>
        <v>0</v>
      </c>
      <c r="BI166" s="283">
        <f t="shared" si="58"/>
        <v>0</v>
      </c>
      <c r="BJ166" s="253" t="s">
        <v>1636</v>
      </c>
      <c r="BK166" s="283">
        <f t="shared" si="59"/>
        <v>0</v>
      </c>
      <c r="BL166" s="253" t="s">
        <v>1647</v>
      </c>
      <c r="BM166" s="282" t="s">
        <v>2011</v>
      </c>
    </row>
    <row r="167" spans="1:65" s="254" customFormat="1" ht="16.5" customHeight="1">
      <c r="A167" s="295"/>
      <c r="B167" s="298"/>
      <c r="C167" s="321">
        <v>112</v>
      </c>
      <c r="D167" s="321" t="s">
        <v>1642</v>
      </c>
      <c r="E167" s="322" t="s">
        <v>2012</v>
      </c>
      <c r="F167" s="323" t="s">
        <v>2013</v>
      </c>
      <c r="G167" s="324" t="s">
        <v>16</v>
      </c>
      <c r="H167" s="325">
        <v>24</v>
      </c>
      <c r="I167" s="65"/>
      <c r="J167" s="346">
        <f t="shared" si="50"/>
        <v>0</v>
      </c>
      <c r="K167" s="347" t="s">
        <v>1651</v>
      </c>
      <c r="L167" s="64"/>
      <c r="M167" s="278"/>
      <c r="N167" s="279" t="s">
        <v>1646</v>
      </c>
      <c r="O167" s="280">
        <v>0</v>
      </c>
      <c r="P167" s="280">
        <f t="shared" si="51"/>
        <v>0</v>
      </c>
      <c r="Q167" s="280">
        <v>0</v>
      </c>
      <c r="R167" s="280">
        <f t="shared" si="52"/>
        <v>0</v>
      </c>
      <c r="S167" s="280">
        <v>0</v>
      </c>
      <c r="T167" s="281">
        <f t="shared" si="53"/>
        <v>0</v>
      </c>
      <c r="AR167" s="282" t="s">
        <v>1647</v>
      </c>
      <c r="AT167" s="282" t="s">
        <v>1642</v>
      </c>
      <c r="AU167" s="282" t="s">
        <v>1636</v>
      </c>
      <c r="AY167" s="253" t="s">
        <v>1638</v>
      </c>
      <c r="BE167" s="283">
        <f t="shared" si="54"/>
        <v>0</v>
      </c>
      <c r="BF167" s="283">
        <f t="shared" si="55"/>
        <v>0</v>
      </c>
      <c r="BG167" s="283">
        <f t="shared" si="56"/>
        <v>0</v>
      </c>
      <c r="BH167" s="283">
        <f t="shared" si="57"/>
        <v>0</v>
      </c>
      <c r="BI167" s="283">
        <f t="shared" si="58"/>
        <v>0</v>
      </c>
      <c r="BJ167" s="253" t="s">
        <v>1636</v>
      </c>
      <c r="BK167" s="283">
        <f t="shared" si="59"/>
        <v>0</v>
      </c>
      <c r="BL167" s="253" t="s">
        <v>1647</v>
      </c>
      <c r="BM167" s="282" t="s">
        <v>2014</v>
      </c>
    </row>
    <row r="168" spans="1:65" s="254" customFormat="1" ht="16.5" customHeight="1">
      <c r="A168" s="295"/>
      <c r="B168" s="298"/>
      <c r="C168" s="321">
        <v>113</v>
      </c>
      <c r="D168" s="321" t="s">
        <v>1642</v>
      </c>
      <c r="E168" s="322" t="s">
        <v>2015</v>
      </c>
      <c r="F168" s="323" t="s">
        <v>2016</v>
      </c>
      <c r="G168" s="324" t="s">
        <v>16</v>
      </c>
      <c r="H168" s="325">
        <v>16</v>
      </c>
      <c r="I168" s="65"/>
      <c r="J168" s="346">
        <f t="shared" si="50"/>
        <v>0</v>
      </c>
      <c r="K168" s="347" t="s">
        <v>1651</v>
      </c>
      <c r="L168" s="64"/>
      <c r="M168" s="278"/>
      <c r="N168" s="279" t="s">
        <v>1646</v>
      </c>
      <c r="O168" s="280">
        <v>0</v>
      </c>
      <c r="P168" s="280">
        <f t="shared" si="51"/>
        <v>0</v>
      </c>
      <c r="Q168" s="280">
        <v>0</v>
      </c>
      <c r="R168" s="280">
        <f t="shared" si="52"/>
        <v>0</v>
      </c>
      <c r="S168" s="280">
        <v>0</v>
      </c>
      <c r="T168" s="281">
        <f t="shared" si="53"/>
        <v>0</v>
      </c>
      <c r="AR168" s="282" t="s">
        <v>1647</v>
      </c>
      <c r="AT168" s="282" t="s">
        <v>1642</v>
      </c>
      <c r="AU168" s="282" t="s">
        <v>1636</v>
      </c>
      <c r="AY168" s="253" t="s">
        <v>1638</v>
      </c>
      <c r="BE168" s="283">
        <f t="shared" si="54"/>
        <v>0</v>
      </c>
      <c r="BF168" s="283">
        <f t="shared" si="55"/>
        <v>0</v>
      </c>
      <c r="BG168" s="283">
        <f t="shared" si="56"/>
        <v>0</v>
      </c>
      <c r="BH168" s="283">
        <f t="shared" si="57"/>
        <v>0</v>
      </c>
      <c r="BI168" s="283">
        <f t="shared" si="58"/>
        <v>0</v>
      </c>
      <c r="BJ168" s="253" t="s">
        <v>1636</v>
      </c>
      <c r="BK168" s="283">
        <f t="shared" si="59"/>
        <v>0</v>
      </c>
      <c r="BL168" s="253" t="s">
        <v>1647</v>
      </c>
      <c r="BM168" s="282" t="s">
        <v>2017</v>
      </c>
    </row>
    <row r="169" spans="1:65" s="254" customFormat="1" ht="16.5" customHeight="1">
      <c r="A169" s="295"/>
      <c r="B169" s="298"/>
      <c r="C169" s="321">
        <v>114</v>
      </c>
      <c r="D169" s="321" t="s">
        <v>1642</v>
      </c>
      <c r="E169" s="322" t="s">
        <v>2018</v>
      </c>
      <c r="F169" s="323" t="s">
        <v>2019</v>
      </c>
      <c r="G169" s="324" t="s">
        <v>16</v>
      </c>
      <c r="H169" s="325">
        <v>16</v>
      </c>
      <c r="I169" s="65"/>
      <c r="J169" s="346">
        <f t="shared" si="50"/>
        <v>0</v>
      </c>
      <c r="K169" s="347" t="s">
        <v>1651</v>
      </c>
      <c r="L169" s="64"/>
      <c r="M169" s="278"/>
      <c r="N169" s="279" t="s">
        <v>1646</v>
      </c>
      <c r="O169" s="280">
        <v>0</v>
      </c>
      <c r="P169" s="280">
        <f t="shared" si="51"/>
        <v>0</v>
      </c>
      <c r="Q169" s="280">
        <v>0</v>
      </c>
      <c r="R169" s="280">
        <f t="shared" si="52"/>
        <v>0</v>
      </c>
      <c r="S169" s="280">
        <v>0</v>
      </c>
      <c r="T169" s="281">
        <f t="shared" si="53"/>
        <v>0</v>
      </c>
      <c r="AR169" s="282" t="s">
        <v>1647</v>
      </c>
      <c r="AT169" s="282" t="s">
        <v>1642</v>
      </c>
      <c r="AU169" s="282" t="s">
        <v>1636</v>
      </c>
      <c r="AY169" s="253" t="s">
        <v>1638</v>
      </c>
      <c r="BE169" s="283">
        <f t="shared" si="54"/>
        <v>0</v>
      </c>
      <c r="BF169" s="283">
        <f t="shared" si="55"/>
        <v>0</v>
      </c>
      <c r="BG169" s="283">
        <f t="shared" si="56"/>
        <v>0</v>
      </c>
      <c r="BH169" s="283">
        <f t="shared" si="57"/>
        <v>0</v>
      </c>
      <c r="BI169" s="283">
        <f t="shared" si="58"/>
        <v>0</v>
      </c>
      <c r="BJ169" s="253" t="s">
        <v>1636</v>
      </c>
      <c r="BK169" s="283">
        <f t="shared" si="59"/>
        <v>0</v>
      </c>
      <c r="BL169" s="253" t="s">
        <v>1647</v>
      </c>
      <c r="BM169" s="282" t="s">
        <v>2020</v>
      </c>
    </row>
    <row r="170" spans="1:65" s="254" customFormat="1" ht="16.5" customHeight="1">
      <c r="A170" s="295"/>
      <c r="B170" s="298"/>
      <c r="C170" s="321">
        <v>115</v>
      </c>
      <c r="D170" s="321" t="s">
        <v>1642</v>
      </c>
      <c r="E170" s="322" t="s">
        <v>2021</v>
      </c>
      <c r="F170" s="323" t="s">
        <v>2022</v>
      </c>
      <c r="G170" s="324" t="s">
        <v>2023</v>
      </c>
      <c r="H170" s="325">
        <v>24</v>
      </c>
      <c r="I170" s="65"/>
      <c r="J170" s="346">
        <f t="shared" si="50"/>
        <v>0</v>
      </c>
      <c r="K170" s="347" t="s">
        <v>1651</v>
      </c>
      <c r="L170" s="64"/>
      <c r="M170" s="278"/>
      <c r="N170" s="279" t="s">
        <v>1646</v>
      </c>
      <c r="O170" s="280">
        <v>0</v>
      </c>
      <c r="P170" s="280">
        <f t="shared" si="51"/>
        <v>0</v>
      </c>
      <c r="Q170" s="280">
        <v>0</v>
      </c>
      <c r="R170" s="280">
        <f t="shared" si="52"/>
        <v>0</v>
      </c>
      <c r="S170" s="280">
        <v>0</v>
      </c>
      <c r="T170" s="281">
        <f t="shared" si="53"/>
        <v>0</v>
      </c>
      <c r="AR170" s="282" t="s">
        <v>1647</v>
      </c>
      <c r="AT170" s="282" t="s">
        <v>1642</v>
      </c>
      <c r="AU170" s="282" t="s">
        <v>1636</v>
      </c>
      <c r="AY170" s="253" t="s">
        <v>1638</v>
      </c>
      <c r="BE170" s="283">
        <f t="shared" si="54"/>
        <v>0</v>
      </c>
      <c r="BF170" s="283">
        <f t="shared" si="55"/>
        <v>0</v>
      </c>
      <c r="BG170" s="283">
        <f t="shared" si="56"/>
        <v>0</v>
      </c>
      <c r="BH170" s="283">
        <f t="shared" si="57"/>
        <v>0</v>
      </c>
      <c r="BI170" s="283">
        <f t="shared" si="58"/>
        <v>0</v>
      </c>
      <c r="BJ170" s="253" t="s">
        <v>1636</v>
      </c>
      <c r="BK170" s="283">
        <f t="shared" si="59"/>
        <v>0</v>
      </c>
      <c r="BL170" s="253" t="s">
        <v>1647</v>
      </c>
      <c r="BM170" s="282" t="s">
        <v>2024</v>
      </c>
    </row>
    <row r="171" spans="1:65" s="254" customFormat="1" ht="16.5" customHeight="1">
      <c r="A171" s="295"/>
      <c r="B171" s="298"/>
      <c r="C171" s="321">
        <v>116</v>
      </c>
      <c r="D171" s="321" t="s">
        <v>1642</v>
      </c>
      <c r="E171" s="322" t="s">
        <v>2025</v>
      </c>
      <c r="F171" s="323" t="s">
        <v>2026</v>
      </c>
      <c r="G171" s="324" t="s">
        <v>4</v>
      </c>
      <c r="H171" s="325">
        <v>1.2549999999999999</v>
      </c>
      <c r="I171" s="65"/>
      <c r="J171" s="346">
        <f t="shared" si="50"/>
        <v>0</v>
      </c>
      <c r="K171" s="347" t="s">
        <v>1645</v>
      </c>
      <c r="L171" s="64"/>
      <c r="M171" s="278"/>
      <c r="N171" s="279" t="s">
        <v>1646</v>
      </c>
      <c r="O171" s="280">
        <v>3.0750000000000002</v>
      </c>
      <c r="P171" s="280">
        <f t="shared" si="51"/>
        <v>3.8591249999999997</v>
      </c>
      <c r="Q171" s="280">
        <v>0</v>
      </c>
      <c r="R171" s="280">
        <f t="shared" si="52"/>
        <v>0</v>
      </c>
      <c r="S171" s="280">
        <v>0</v>
      </c>
      <c r="T171" s="281">
        <f t="shared" si="53"/>
        <v>0</v>
      </c>
      <c r="AR171" s="282" t="s">
        <v>1647</v>
      </c>
      <c r="AT171" s="282" t="s">
        <v>1642</v>
      </c>
      <c r="AU171" s="282" t="s">
        <v>1636</v>
      </c>
      <c r="AY171" s="253" t="s">
        <v>1638</v>
      </c>
      <c r="BE171" s="283">
        <f t="shared" si="54"/>
        <v>0</v>
      </c>
      <c r="BF171" s="283">
        <f t="shared" si="55"/>
        <v>0</v>
      </c>
      <c r="BG171" s="283">
        <f t="shared" si="56"/>
        <v>0</v>
      </c>
      <c r="BH171" s="283">
        <f t="shared" si="57"/>
        <v>0</v>
      </c>
      <c r="BI171" s="283">
        <f t="shared" si="58"/>
        <v>0</v>
      </c>
      <c r="BJ171" s="253" t="s">
        <v>1636</v>
      </c>
      <c r="BK171" s="283">
        <f t="shared" si="59"/>
        <v>0</v>
      </c>
      <c r="BL171" s="253" t="s">
        <v>1647</v>
      </c>
      <c r="BM171" s="282" t="s">
        <v>2027</v>
      </c>
    </row>
    <row r="172" spans="1:65" s="271" customFormat="1" ht="22.9" customHeight="1">
      <c r="A172" s="316"/>
      <c r="B172" s="317"/>
      <c r="C172" s="316"/>
      <c r="D172" s="318" t="s">
        <v>1633</v>
      </c>
      <c r="E172" s="320" t="s">
        <v>1480</v>
      </c>
      <c r="F172" s="320" t="s">
        <v>2028</v>
      </c>
      <c r="G172" s="316"/>
      <c r="H172" s="316"/>
      <c r="J172" s="345"/>
      <c r="K172" s="344"/>
      <c r="L172" s="270"/>
      <c r="M172" s="273"/>
      <c r="P172" s="274">
        <f>P173</f>
        <v>0</v>
      </c>
      <c r="R172" s="274">
        <f>R173</f>
        <v>0</v>
      </c>
      <c r="T172" s="275">
        <f>T173</f>
        <v>0</v>
      </c>
      <c r="AR172" s="272" t="s">
        <v>1641</v>
      </c>
      <c r="AT172" s="276" t="s">
        <v>1633</v>
      </c>
      <c r="AU172" s="276" t="s">
        <v>1641</v>
      </c>
      <c r="AY172" s="272" t="s">
        <v>1638</v>
      </c>
      <c r="BK172" s="277">
        <f>BK173</f>
        <v>0</v>
      </c>
    </row>
    <row r="173" spans="1:65" s="254" customFormat="1" ht="24" customHeight="1">
      <c r="A173" s="295"/>
      <c r="B173" s="298"/>
      <c r="C173" s="321">
        <v>0</v>
      </c>
      <c r="D173" s="321" t="s">
        <v>1642</v>
      </c>
      <c r="E173" s="322" t="s">
        <v>2029</v>
      </c>
      <c r="F173" s="323" t="s">
        <v>2030</v>
      </c>
      <c r="G173" s="324"/>
      <c r="H173" s="325"/>
      <c r="I173" s="65"/>
      <c r="J173" s="346"/>
      <c r="K173" s="347"/>
      <c r="L173" s="64"/>
      <c r="M173" s="289"/>
      <c r="N173" s="290" t="s">
        <v>1646</v>
      </c>
      <c r="O173" s="291">
        <v>0</v>
      </c>
      <c r="P173" s="291">
        <f>O173*H173</f>
        <v>0</v>
      </c>
      <c r="Q173" s="291">
        <v>0</v>
      </c>
      <c r="R173" s="291">
        <f>Q173*H173</f>
        <v>0</v>
      </c>
      <c r="S173" s="291">
        <v>0</v>
      </c>
      <c r="T173" s="292">
        <f>S173*H173</f>
        <v>0</v>
      </c>
      <c r="AR173" s="282" t="s">
        <v>2031</v>
      </c>
      <c r="AT173" s="282" t="s">
        <v>1642</v>
      </c>
      <c r="AU173" s="282" t="s">
        <v>1636</v>
      </c>
      <c r="AY173" s="253" t="s">
        <v>1638</v>
      </c>
      <c r="BE173" s="283">
        <f>IF(N173="základní",J173,0)</f>
        <v>0</v>
      </c>
      <c r="BF173" s="283">
        <f>IF(N173="snížená",J173,0)</f>
        <v>0</v>
      </c>
      <c r="BG173" s="283">
        <f>IF(N173="zákl. přenesená",J173,0)</f>
        <v>0</v>
      </c>
      <c r="BH173" s="283">
        <f>IF(N173="sníž. přenesená",J173,0)</f>
        <v>0</v>
      </c>
      <c r="BI173" s="283">
        <f>IF(N173="nulová",J173,0)</f>
        <v>0</v>
      </c>
      <c r="BJ173" s="253" t="s">
        <v>1636</v>
      </c>
      <c r="BK173" s="283">
        <f>ROUND(I173*H173,2)</f>
        <v>0</v>
      </c>
      <c r="BL173" s="253" t="s">
        <v>2031</v>
      </c>
      <c r="BM173" s="282" t="s">
        <v>2032</v>
      </c>
    </row>
    <row r="174" spans="1:65" s="254" customFormat="1" ht="6.95" customHeight="1">
      <c r="A174" s="295"/>
      <c r="B174" s="309"/>
      <c r="C174" s="310"/>
      <c r="D174" s="310"/>
      <c r="E174" s="310"/>
      <c r="F174" s="310"/>
      <c r="G174" s="310"/>
      <c r="H174" s="310"/>
      <c r="I174" s="259"/>
      <c r="J174" s="310"/>
      <c r="K174" s="340"/>
      <c r="L174" s="64"/>
    </row>
  </sheetData>
  <sheetProtection algorithmName="SHA-512" hashValue="jmWl3YgPJ3cf7zLUoCdkq/caUvvf84AiDzDHpKULKi1yObIWYbFIFNnbPxFbZW2mFhA6gqsjBcJc0rPMG/TsqQ==" saltValue="hx+/HTUOIl6wGbHLgrjKvw==" spinCount="100000" sheet="1" objects="1" scenarios="1" selectLockedCells="1"/>
  <mergeCells count="1">
    <mergeCell ref="L2:V2"/>
  </mergeCells>
  <pageMargins left="0.39370078740157483" right="0.39370078740157483" top="1.0236220472440944" bottom="0.74803149606299213" header="1.6141732283464567" footer="0.26"/>
  <pageSetup paperSize="9" scale="74" firstPageNumber="0" fitToHeight="100" orientation="landscape" horizontalDpi="300" verticalDpi="300" r:id="rId1"/>
  <headerFooter>
    <oddFooter>&amp;L&amp;8&amp;F     &amp;A&amp;R&amp;8&amp;D
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M52"/>
  <sheetViews>
    <sheetView showGridLines="0" topLeftCell="A10" zoomScaleNormal="100" workbookViewId="0">
      <selection activeCell="I32" sqref="I32"/>
    </sheetView>
  </sheetViews>
  <sheetFormatPr defaultRowHeight="11.25"/>
  <cols>
    <col min="1" max="1" width="7.140625" style="293" customWidth="1"/>
    <col min="2" max="2" width="1.42578125" style="293" customWidth="1"/>
    <col min="3" max="3" width="3.5703125" style="293" customWidth="1"/>
    <col min="4" max="4" width="3.7109375" style="293" customWidth="1"/>
    <col min="5" max="5" width="14.7109375" style="293" customWidth="1"/>
    <col min="6" max="6" width="86.42578125" style="293" customWidth="1"/>
    <col min="7" max="7" width="6" style="293" customWidth="1"/>
    <col min="8" max="8" width="9.85546875" style="293" customWidth="1"/>
    <col min="9" max="9" width="17.28515625" style="252" customWidth="1"/>
    <col min="10" max="11" width="17.28515625" style="293" customWidth="1"/>
    <col min="12" max="12" width="8" style="252" customWidth="1"/>
    <col min="13" max="13" width="9.28515625" style="252" hidden="1" customWidth="1"/>
    <col min="14" max="14" width="8" style="252" hidden="1" customWidth="1"/>
    <col min="15" max="20" width="12.140625" style="252" hidden="1" customWidth="1"/>
    <col min="21" max="21" width="14" style="252" hidden="1" customWidth="1"/>
    <col min="22" max="22" width="10.5703125" style="252" customWidth="1"/>
    <col min="23" max="23" width="14" style="252" customWidth="1"/>
    <col min="24" max="24" width="10.5703125" style="252" customWidth="1"/>
    <col min="25" max="25" width="12.85546875" style="252" customWidth="1"/>
    <col min="26" max="26" width="9.42578125" style="252" customWidth="1"/>
    <col min="27" max="27" width="12.85546875" style="252" customWidth="1"/>
    <col min="28" max="28" width="14" style="252" customWidth="1"/>
    <col min="29" max="29" width="9.42578125" style="252" customWidth="1"/>
    <col min="30" max="30" width="12.85546875" style="252" customWidth="1"/>
    <col min="31" max="31" width="14" style="252" customWidth="1"/>
    <col min="32" max="43" width="7.28515625" style="252" customWidth="1"/>
    <col min="44" max="65" width="8" style="252" hidden="1" customWidth="1"/>
    <col min="66" max="1025" width="7.28515625" style="252" customWidth="1"/>
    <col min="1026" max="16384" width="9.140625" style="252"/>
  </cols>
  <sheetData>
    <row r="1" spans="1:47" ht="20.45" customHeight="1">
      <c r="C1" s="79" t="s">
        <v>3826</v>
      </c>
      <c r="I1" s="293"/>
    </row>
    <row r="2" spans="1:47" ht="20.45" customHeight="1">
      <c r="C2" s="294" t="s">
        <v>1487</v>
      </c>
      <c r="I2" s="293"/>
      <c r="L2" s="766" t="s">
        <v>1606</v>
      </c>
      <c r="M2" s="766"/>
      <c r="N2" s="766"/>
      <c r="O2" s="766"/>
      <c r="P2" s="766"/>
      <c r="Q2" s="766"/>
      <c r="R2" s="766"/>
      <c r="S2" s="766"/>
      <c r="T2" s="766"/>
      <c r="U2" s="766"/>
      <c r="V2" s="766"/>
      <c r="AT2" s="253" t="s">
        <v>2033</v>
      </c>
    </row>
    <row r="3" spans="1:47" ht="20.45" customHeight="1">
      <c r="C3" s="294" t="s">
        <v>2034</v>
      </c>
      <c r="I3" s="293"/>
    </row>
    <row r="4" spans="1:47">
      <c r="I4" s="293"/>
    </row>
    <row r="5" spans="1:47">
      <c r="I5" s="293"/>
    </row>
    <row r="6" spans="1:47" s="254" customFormat="1" ht="6.95" customHeight="1">
      <c r="A6" s="295"/>
      <c r="B6" s="296"/>
      <c r="C6" s="297"/>
      <c r="D6" s="297"/>
      <c r="E6" s="297"/>
      <c r="F6" s="297"/>
      <c r="G6" s="297"/>
      <c r="H6" s="297"/>
      <c r="I6" s="297"/>
      <c r="J6" s="297"/>
      <c r="K6" s="333"/>
      <c r="L6" s="64"/>
    </row>
    <row r="7" spans="1:47" s="254" customFormat="1" ht="24.95" customHeight="1">
      <c r="A7" s="295"/>
      <c r="B7" s="298"/>
      <c r="C7" s="299" t="s">
        <v>1609</v>
      </c>
      <c r="D7" s="295"/>
      <c r="E7" s="295"/>
      <c r="F7" s="295"/>
      <c r="G7" s="295"/>
      <c r="H7" s="295"/>
      <c r="I7" s="295"/>
      <c r="J7" s="295"/>
      <c r="K7" s="334"/>
      <c r="L7" s="64"/>
    </row>
    <row r="8" spans="1:47" s="254" customFormat="1" ht="6.95" customHeight="1">
      <c r="A8" s="295"/>
      <c r="B8" s="298"/>
      <c r="C8" s="295"/>
      <c r="D8" s="295"/>
      <c r="E8" s="295"/>
      <c r="F8" s="295"/>
      <c r="G8" s="295"/>
      <c r="H8" s="295"/>
      <c r="I8" s="295"/>
      <c r="J8" s="295"/>
      <c r="K8" s="334"/>
      <c r="L8" s="64"/>
    </row>
    <row r="9" spans="1:47" s="254" customFormat="1" ht="10.35" customHeight="1">
      <c r="A9" s="295"/>
      <c r="B9" s="298"/>
      <c r="C9" s="295"/>
      <c r="D9" s="295"/>
      <c r="E9" s="295"/>
      <c r="F9" s="295"/>
      <c r="G9" s="295"/>
      <c r="H9" s="295"/>
      <c r="I9" s="295"/>
      <c r="J9" s="295"/>
      <c r="K9" s="334"/>
      <c r="L9" s="64"/>
    </row>
    <row r="10" spans="1:47" s="254" customFormat="1" ht="22.9" customHeight="1">
      <c r="A10" s="295"/>
      <c r="B10" s="298"/>
      <c r="C10" s="300" t="s">
        <v>1610</v>
      </c>
      <c r="D10" s="295"/>
      <c r="E10" s="295"/>
      <c r="F10" s="295"/>
      <c r="G10" s="295"/>
      <c r="H10" s="295"/>
      <c r="I10" s="295"/>
      <c r="J10" s="335">
        <f>J23</f>
        <v>0</v>
      </c>
      <c r="K10" s="334"/>
      <c r="L10" s="64"/>
      <c r="AU10" s="253" t="s">
        <v>1611</v>
      </c>
    </row>
    <row r="11" spans="1:47" s="256" customFormat="1" ht="24.95" customHeight="1">
      <c r="A11" s="301"/>
      <c r="B11" s="302"/>
      <c r="C11" s="301"/>
      <c r="D11" s="303" t="s">
        <v>1612</v>
      </c>
      <c r="E11" s="304"/>
      <c r="F11" s="304"/>
      <c r="G11" s="304"/>
      <c r="H11" s="304"/>
      <c r="I11" s="304"/>
      <c r="J11" s="336">
        <f>J24</f>
        <v>0</v>
      </c>
      <c r="K11" s="337"/>
      <c r="L11" s="255"/>
    </row>
    <row r="12" spans="1:47" s="258" customFormat="1" ht="19.899999999999999" customHeight="1">
      <c r="A12" s="305"/>
      <c r="B12" s="306"/>
      <c r="C12" s="305"/>
      <c r="D12" s="307" t="s">
        <v>2035</v>
      </c>
      <c r="E12" s="308"/>
      <c r="F12" s="308"/>
      <c r="G12" s="308"/>
      <c r="H12" s="308"/>
      <c r="I12" s="308"/>
      <c r="J12" s="338">
        <f>J25</f>
        <v>0</v>
      </c>
      <c r="K12" s="339"/>
      <c r="L12" s="257"/>
    </row>
    <row r="13" spans="1:47" s="258" customFormat="1" ht="19.899999999999999" customHeight="1">
      <c r="A13" s="305"/>
      <c r="B13" s="306"/>
      <c r="C13" s="305"/>
      <c r="D13" s="307" t="s">
        <v>1618</v>
      </c>
      <c r="E13" s="308"/>
      <c r="F13" s="308"/>
      <c r="G13" s="308"/>
      <c r="H13" s="308"/>
      <c r="I13" s="308"/>
      <c r="J13" s="338"/>
      <c r="K13" s="339"/>
      <c r="L13" s="257"/>
    </row>
    <row r="14" spans="1:47" s="254" customFormat="1" ht="21.95" customHeight="1">
      <c r="A14" s="295"/>
      <c r="B14" s="298"/>
      <c r="C14" s="295"/>
      <c r="D14" s="295"/>
      <c r="E14" s="295"/>
      <c r="F14" s="295"/>
      <c r="G14" s="295"/>
      <c r="H14" s="295"/>
      <c r="I14" s="295"/>
      <c r="J14" s="295"/>
      <c r="K14" s="334"/>
      <c r="L14" s="64"/>
    </row>
    <row r="15" spans="1:47" s="254" customFormat="1" ht="6.95" customHeight="1">
      <c r="A15" s="295"/>
      <c r="B15" s="309"/>
      <c r="C15" s="310"/>
      <c r="D15" s="310"/>
      <c r="E15" s="310"/>
      <c r="F15" s="310"/>
      <c r="G15" s="310"/>
      <c r="H15" s="310"/>
      <c r="I15" s="310"/>
      <c r="J15" s="310"/>
      <c r="K15" s="340"/>
      <c r="L15" s="64"/>
    </row>
    <row r="16" spans="1:47">
      <c r="I16" s="293"/>
    </row>
    <row r="17" spans="1:65">
      <c r="I17" s="293"/>
    </row>
    <row r="18" spans="1:65">
      <c r="I18" s="293"/>
    </row>
    <row r="19" spans="1:65" s="254" customFormat="1" ht="6.95" customHeight="1">
      <c r="A19" s="295"/>
      <c r="B19" s="296"/>
      <c r="C19" s="297"/>
      <c r="D19" s="297"/>
      <c r="E19" s="297"/>
      <c r="F19" s="297"/>
      <c r="G19" s="297"/>
      <c r="H19" s="297"/>
      <c r="I19" s="297"/>
      <c r="J19" s="297"/>
      <c r="K19" s="333"/>
    </row>
    <row r="20" spans="1:65" s="254" customFormat="1" ht="24.95" customHeight="1">
      <c r="A20" s="295"/>
      <c r="B20" s="298"/>
      <c r="C20" s="299" t="s">
        <v>1619</v>
      </c>
      <c r="D20" s="295"/>
      <c r="E20" s="295"/>
      <c r="F20" s="295"/>
      <c r="G20" s="295"/>
      <c r="H20" s="295"/>
      <c r="I20" s="295"/>
      <c r="J20" s="295"/>
      <c r="K20" s="334"/>
    </row>
    <row r="21" spans="1:65" s="254" customFormat="1" ht="6.95" customHeight="1">
      <c r="A21" s="295"/>
      <c r="B21" s="298"/>
      <c r="C21" s="295"/>
      <c r="D21" s="295"/>
      <c r="E21" s="295"/>
      <c r="F21" s="295"/>
      <c r="G21" s="295"/>
      <c r="H21" s="295"/>
      <c r="I21" s="295"/>
      <c r="J21" s="295"/>
      <c r="K21" s="334"/>
    </row>
    <row r="22" spans="1:65" s="351" customFormat="1" ht="29.25" customHeight="1">
      <c r="A22" s="356"/>
      <c r="B22" s="357"/>
      <c r="C22" s="358" t="s">
        <v>1620</v>
      </c>
      <c r="D22" s="359" t="s">
        <v>15</v>
      </c>
      <c r="E22" s="359" t="s">
        <v>14</v>
      </c>
      <c r="F22" s="359" t="s">
        <v>21</v>
      </c>
      <c r="G22" s="359" t="s">
        <v>5</v>
      </c>
      <c r="H22" s="359" t="s">
        <v>1621</v>
      </c>
      <c r="I22" s="359" t="s">
        <v>1622</v>
      </c>
      <c r="J22" s="359" t="s">
        <v>1623</v>
      </c>
      <c r="K22" s="360" t="s">
        <v>1624</v>
      </c>
      <c r="M22" s="352"/>
      <c r="N22" s="353" t="s">
        <v>1625</v>
      </c>
      <c r="O22" s="353" t="s">
        <v>1626</v>
      </c>
      <c r="P22" s="353" t="s">
        <v>1627</v>
      </c>
      <c r="Q22" s="353" t="s">
        <v>1628</v>
      </c>
      <c r="R22" s="353" t="s">
        <v>1629</v>
      </c>
      <c r="S22" s="353" t="s">
        <v>1630</v>
      </c>
      <c r="T22" s="354" t="s">
        <v>1631</v>
      </c>
    </row>
    <row r="23" spans="1:65" s="254" customFormat="1" ht="22.9" customHeight="1">
      <c r="A23" s="295"/>
      <c r="B23" s="298"/>
      <c r="C23" s="315" t="s">
        <v>1632</v>
      </c>
      <c r="D23" s="295"/>
      <c r="E23" s="295"/>
      <c r="F23" s="295"/>
      <c r="G23" s="295"/>
      <c r="H23" s="295"/>
      <c r="J23" s="342">
        <f>BK23</f>
        <v>0</v>
      </c>
      <c r="K23" s="334"/>
      <c r="M23" s="265"/>
      <c r="N23" s="266"/>
      <c r="O23" s="266"/>
      <c r="P23" s="267">
        <f>P24</f>
        <v>11.954236000000002</v>
      </c>
      <c r="Q23" s="266"/>
      <c r="R23" s="267">
        <f>R24</f>
        <v>1.9860000000000006E-2</v>
      </c>
      <c r="S23" s="266"/>
      <c r="T23" s="268">
        <f>T24</f>
        <v>0</v>
      </c>
      <c r="AT23" s="253" t="s">
        <v>1633</v>
      </c>
      <c r="AU23" s="253" t="s">
        <v>1611</v>
      </c>
      <c r="BK23" s="269">
        <f>BK24</f>
        <v>0</v>
      </c>
    </row>
    <row r="24" spans="1:65" s="271" customFormat="1" ht="25.9" customHeight="1">
      <c r="A24" s="316"/>
      <c r="B24" s="317"/>
      <c r="C24" s="316"/>
      <c r="D24" s="318" t="s">
        <v>1633</v>
      </c>
      <c r="E24" s="319" t="s">
        <v>1634</v>
      </c>
      <c r="F24" s="319" t="s">
        <v>1635</v>
      </c>
      <c r="G24" s="316"/>
      <c r="H24" s="316"/>
      <c r="J24" s="343">
        <f>BK24</f>
        <v>0</v>
      </c>
      <c r="K24" s="344"/>
      <c r="M24" s="273"/>
      <c r="P24" s="274">
        <f>P25+P50</f>
        <v>11.954236000000002</v>
      </c>
      <c r="R24" s="274">
        <f>R25+R50</f>
        <v>1.9860000000000006E-2</v>
      </c>
      <c r="T24" s="275">
        <f>T25+T50</f>
        <v>0</v>
      </c>
      <c r="AR24" s="272" t="s">
        <v>1636</v>
      </c>
      <c r="AT24" s="276" t="s">
        <v>1633</v>
      </c>
      <c r="AU24" s="276" t="s">
        <v>1637</v>
      </c>
      <c r="AY24" s="272" t="s">
        <v>1638</v>
      </c>
      <c r="BK24" s="277">
        <f>BK25+BK50</f>
        <v>0</v>
      </c>
    </row>
    <row r="25" spans="1:65" s="271" customFormat="1" ht="22.9" customHeight="1">
      <c r="A25" s="316"/>
      <c r="B25" s="317"/>
      <c r="C25" s="316"/>
      <c r="D25" s="318" t="s">
        <v>1633</v>
      </c>
      <c r="E25" s="320" t="s">
        <v>1544</v>
      </c>
      <c r="F25" s="320" t="s">
        <v>2036</v>
      </c>
      <c r="G25" s="316"/>
      <c r="H25" s="316"/>
      <c r="J25" s="345">
        <f>BK25</f>
        <v>0</v>
      </c>
      <c r="K25" s="344"/>
      <c r="M25" s="273"/>
      <c r="P25" s="274">
        <f>SUM(P26:P49)</f>
        <v>11.954236000000002</v>
      </c>
      <c r="R25" s="274">
        <f>SUM(R26:R49)</f>
        <v>1.9860000000000006E-2</v>
      </c>
      <c r="T25" s="275">
        <f>SUM(T26:T49)</f>
        <v>0</v>
      </c>
      <c r="AR25" s="272" t="s">
        <v>1636</v>
      </c>
      <c r="AT25" s="276" t="s">
        <v>1633</v>
      </c>
      <c r="AU25" s="276" t="s">
        <v>1641</v>
      </c>
      <c r="AY25" s="272" t="s">
        <v>1638</v>
      </c>
      <c r="BK25" s="277">
        <f>SUM(BK26:BK49)</f>
        <v>0</v>
      </c>
    </row>
    <row r="26" spans="1:65" s="254" customFormat="1" ht="16.5" customHeight="1">
      <c r="A26" s="295"/>
      <c r="B26" s="298"/>
      <c r="C26" s="326">
        <v>1</v>
      </c>
      <c r="D26" s="326" t="s">
        <v>1653</v>
      </c>
      <c r="E26" s="327" t="s">
        <v>2037</v>
      </c>
      <c r="F26" s="328" t="s">
        <v>2038</v>
      </c>
      <c r="G26" s="329" t="s">
        <v>3</v>
      </c>
      <c r="H26" s="330">
        <v>17</v>
      </c>
      <c r="I26" s="66"/>
      <c r="J26" s="348">
        <f t="shared" ref="J26:J49" si="0">ROUND(I26*H26,2)</f>
        <v>0</v>
      </c>
      <c r="K26" s="349" t="s">
        <v>1645</v>
      </c>
      <c r="L26" s="355"/>
      <c r="M26" s="285"/>
      <c r="N26" s="286" t="s">
        <v>1646</v>
      </c>
      <c r="O26" s="280">
        <v>0</v>
      </c>
      <c r="P26" s="280">
        <f t="shared" ref="P26:P49" si="1">O26*H26</f>
        <v>0</v>
      </c>
      <c r="Q26" s="280">
        <v>0</v>
      </c>
      <c r="R26" s="280">
        <f t="shared" ref="R26:R49" si="2">Q26*H26</f>
        <v>0</v>
      </c>
      <c r="S26" s="280">
        <v>0</v>
      </c>
      <c r="T26" s="281">
        <f t="shared" ref="T26:T49" si="3">S26*H26</f>
        <v>0</v>
      </c>
      <c r="AR26" s="282" t="s">
        <v>1656</v>
      </c>
      <c r="AT26" s="282" t="s">
        <v>1653</v>
      </c>
      <c r="AU26" s="282" t="s">
        <v>1636</v>
      </c>
      <c r="AY26" s="253" t="s">
        <v>1638</v>
      </c>
      <c r="BE26" s="283">
        <f t="shared" ref="BE26:BE49" si="4">IF(N26="základní",J26,0)</f>
        <v>0</v>
      </c>
      <c r="BF26" s="283">
        <f t="shared" ref="BF26:BF49" si="5">IF(N26="snížená",J26,0)</f>
        <v>0</v>
      </c>
      <c r="BG26" s="283">
        <f t="shared" ref="BG26:BG49" si="6">IF(N26="zákl. přenesená",J26,0)</f>
        <v>0</v>
      </c>
      <c r="BH26" s="283">
        <f t="shared" ref="BH26:BH49" si="7">IF(N26="sníž. přenesená",J26,0)</f>
        <v>0</v>
      </c>
      <c r="BI26" s="283">
        <f t="shared" ref="BI26:BI49" si="8">IF(N26="nulová",J26,0)</f>
        <v>0</v>
      </c>
      <c r="BJ26" s="253" t="s">
        <v>1636</v>
      </c>
      <c r="BK26" s="283">
        <f t="shared" ref="BK26:BK49" si="9">ROUND(I26*H26,2)</f>
        <v>0</v>
      </c>
      <c r="BL26" s="253" t="s">
        <v>1647</v>
      </c>
      <c r="BM26" s="282" t="s">
        <v>2039</v>
      </c>
    </row>
    <row r="27" spans="1:65" s="254" customFormat="1" ht="16.5" customHeight="1">
      <c r="A27" s="295"/>
      <c r="B27" s="298"/>
      <c r="C27" s="326">
        <v>2</v>
      </c>
      <c r="D27" s="326" t="s">
        <v>1653</v>
      </c>
      <c r="E27" s="327" t="s">
        <v>2040</v>
      </c>
      <c r="F27" s="328" t="s">
        <v>2041</v>
      </c>
      <c r="G27" s="329" t="s">
        <v>3</v>
      </c>
      <c r="H27" s="330">
        <v>17</v>
      </c>
      <c r="I27" s="66"/>
      <c r="J27" s="348">
        <f t="shared" si="0"/>
        <v>0</v>
      </c>
      <c r="K27" s="349" t="s">
        <v>1645</v>
      </c>
      <c r="L27" s="355"/>
      <c r="M27" s="285"/>
      <c r="N27" s="286" t="s">
        <v>1646</v>
      </c>
      <c r="O27" s="280">
        <v>0</v>
      </c>
      <c r="P27" s="280">
        <f t="shared" si="1"/>
        <v>0</v>
      </c>
      <c r="Q27" s="280">
        <v>2.9E-4</v>
      </c>
      <c r="R27" s="280">
        <f t="shared" si="2"/>
        <v>4.9300000000000004E-3</v>
      </c>
      <c r="S27" s="280">
        <v>0</v>
      </c>
      <c r="T27" s="281">
        <f t="shared" si="3"/>
        <v>0</v>
      </c>
      <c r="AR27" s="282" t="s">
        <v>1656</v>
      </c>
      <c r="AT27" s="282" t="s">
        <v>1653</v>
      </c>
      <c r="AU27" s="282" t="s">
        <v>1636</v>
      </c>
      <c r="AY27" s="253" t="s">
        <v>1638</v>
      </c>
      <c r="BE27" s="283">
        <f t="shared" si="4"/>
        <v>0</v>
      </c>
      <c r="BF27" s="283">
        <f t="shared" si="5"/>
        <v>0</v>
      </c>
      <c r="BG27" s="283">
        <f t="shared" si="6"/>
        <v>0</v>
      </c>
      <c r="BH27" s="283">
        <f t="shared" si="7"/>
        <v>0</v>
      </c>
      <c r="BI27" s="283">
        <f t="shared" si="8"/>
        <v>0</v>
      </c>
      <c r="BJ27" s="253" t="s">
        <v>1636</v>
      </c>
      <c r="BK27" s="283">
        <f t="shared" si="9"/>
        <v>0</v>
      </c>
      <c r="BL27" s="253" t="s">
        <v>1647</v>
      </c>
      <c r="BM27" s="282" t="s">
        <v>2042</v>
      </c>
    </row>
    <row r="28" spans="1:65" s="254" customFormat="1" ht="16.5" customHeight="1">
      <c r="A28" s="295"/>
      <c r="B28" s="298"/>
      <c r="C28" s="321">
        <v>3</v>
      </c>
      <c r="D28" s="321" t="s">
        <v>1642</v>
      </c>
      <c r="E28" s="322" t="s">
        <v>2043</v>
      </c>
      <c r="F28" s="323" t="s">
        <v>2044</v>
      </c>
      <c r="G28" s="324" t="s">
        <v>18</v>
      </c>
      <c r="H28" s="325">
        <v>17</v>
      </c>
      <c r="I28" s="65"/>
      <c r="J28" s="346">
        <f t="shared" si="0"/>
        <v>0</v>
      </c>
      <c r="K28" s="347" t="s">
        <v>1651</v>
      </c>
      <c r="M28" s="278"/>
      <c r="N28" s="279" t="s">
        <v>1646</v>
      </c>
      <c r="O28" s="280">
        <v>0</v>
      </c>
      <c r="P28" s="280">
        <f t="shared" si="1"/>
        <v>0</v>
      </c>
      <c r="Q28" s="280">
        <v>0</v>
      </c>
      <c r="R28" s="280">
        <f t="shared" si="2"/>
        <v>0</v>
      </c>
      <c r="S28" s="280">
        <v>0</v>
      </c>
      <c r="T28" s="281">
        <f t="shared" si="3"/>
        <v>0</v>
      </c>
      <c r="AR28" s="282" t="s">
        <v>1647</v>
      </c>
      <c r="AT28" s="282" t="s">
        <v>1642</v>
      </c>
      <c r="AU28" s="282" t="s">
        <v>1636</v>
      </c>
      <c r="AY28" s="253" t="s">
        <v>1638</v>
      </c>
      <c r="BE28" s="283">
        <f t="shared" si="4"/>
        <v>0</v>
      </c>
      <c r="BF28" s="283">
        <f t="shared" si="5"/>
        <v>0</v>
      </c>
      <c r="BG28" s="283">
        <f t="shared" si="6"/>
        <v>0</v>
      </c>
      <c r="BH28" s="283">
        <f t="shared" si="7"/>
        <v>0</v>
      </c>
      <c r="BI28" s="283">
        <f t="shared" si="8"/>
        <v>0</v>
      </c>
      <c r="BJ28" s="253" t="s">
        <v>1636</v>
      </c>
      <c r="BK28" s="283">
        <f t="shared" si="9"/>
        <v>0</v>
      </c>
      <c r="BL28" s="253" t="s">
        <v>1647</v>
      </c>
      <c r="BM28" s="282" t="s">
        <v>2045</v>
      </c>
    </row>
    <row r="29" spans="1:65" s="254" customFormat="1" ht="16.5" customHeight="1">
      <c r="A29" s="295"/>
      <c r="B29" s="298"/>
      <c r="C29" s="321">
        <v>4</v>
      </c>
      <c r="D29" s="321" t="s">
        <v>1642</v>
      </c>
      <c r="E29" s="322" t="s">
        <v>1685</v>
      </c>
      <c r="F29" s="323" t="s">
        <v>1686</v>
      </c>
      <c r="G29" s="324" t="s">
        <v>3</v>
      </c>
      <c r="H29" s="325">
        <v>51</v>
      </c>
      <c r="I29" s="65"/>
      <c r="J29" s="346">
        <f t="shared" si="0"/>
        <v>0</v>
      </c>
      <c r="K29" s="347" t="s">
        <v>1645</v>
      </c>
      <c r="M29" s="278"/>
      <c r="N29" s="279" t="s">
        <v>1646</v>
      </c>
      <c r="O29" s="280">
        <v>0.13</v>
      </c>
      <c r="P29" s="280">
        <f t="shared" si="1"/>
        <v>6.63</v>
      </c>
      <c r="Q29" s="280">
        <v>1.9000000000000001E-4</v>
      </c>
      <c r="R29" s="280">
        <f t="shared" si="2"/>
        <v>9.6900000000000007E-3</v>
      </c>
      <c r="S29" s="280">
        <v>0</v>
      </c>
      <c r="T29" s="281">
        <f t="shared" si="3"/>
        <v>0</v>
      </c>
      <c r="AR29" s="282" t="s">
        <v>1647</v>
      </c>
      <c r="AT29" s="282" t="s">
        <v>1642</v>
      </c>
      <c r="AU29" s="282" t="s">
        <v>1636</v>
      </c>
      <c r="AY29" s="253" t="s">
        <v>1638</v>
      </c>
      <c r="BE29" s="283">
        <f t="shared" si="4"/>
        <v>0</v>
      </c>
      <c r="BF29" s="283">
        <f t="shared" si="5"/>
        <v>0</v>
      </c>
      <c r="BG29" s="283">
        <f t="shared" si="6"/>
        <v>0</v>
      </c>
      <c r="BH29" s="283">
        <f t="shared" si="7"/>
        <v>0</v>
      </c>
      <c r="BI29" s="283">
        <f t="shared" si="8"/>
        <v>0</v>
      </c>
      <c r="BJ29" s="253" t="s">
        <v>1636</v>
      </c>
      <c r="BK29" s="283">
        <f t="shared" si="9"/>
        <v>0</v>
      </c>
      <c r="BL29" s="253" t="s">
        <v>1647</v>
      </c>
      <c r="BM29" s="282" t="s">
        <v>2046</v>
      </c>
    </row>
    <row r="30" spans="1:65" s="254" customFormat="1" ht="16.5" customHeight="1">
      <c r="A30" s="295"/>
      <c r="B30" s="298"/>
      <c r="C30" s="326">
        <v>5</v>
      </c>
      <c r="D30" s="321" t="s">
        <v>1642</v>
      </c>
      <c r="E30" s="322" t="s">
        <v>2047</v>
      </c>
      <c r="F30" s="323" t="s">
        <v>1692</v>
      </c>
      <c r="G30" s="324" t="s">
        <v>18</v>
      </c>
      <c r="H30" s="325">
        <v>1</v>
      </c>
      <c r="I30" s="65"/>
      <c r="J30" s="346">
        <f t="shared" si="0"/>
        <v>0</v>
      </c>
      <c r="K30" s="347" t="s">
        <v>1651</v>
      </c>
      <c r="M30" s="278"/>
      <c r="N30" s="279" t="s">
        <v>1646</v>
      </c>
      <c r="O30" s="280">
        <v>0</v>
      </c>
      <c r="P30" s="280">
        <f t="shared" si="1"/>
        <v>0</v>
      </c>
      <c r="Q30" s="280">
        <v>0</v>
      </c>
      <c r="R30" s="280">
        <f t="shared" si="2"/>
        <v>0</v>
      </c>
      <c r="S30" s="280">
        <v>0</v>
      </c>
      <c r="T30" s="281">
        <f t="shared" si="3"/>
        <v>0</v>
      </c>
      <c r="AR30" s="282" t="s">
        <v>1647</v>
      </c>
      <c r="AT30" s="282" t="s">
        <v>1642</v>
      </c>
      <c r="AU30" s="282" t="s">
        <v>1636</v>
      </c>
      <c r="AY30" s="253" t="s">
        <v>1638</v>
      </c>
      <c r="BE30" s="283">
        <f t="shared" si="4"/>
        <v>0</v>
      </c>
      <c r="BF30" s="283">
        <f t="shared" si="5"/>
        <v>0</v>
      </c>
      <c r="BG30" s="283">
        <f t="shared" si="6"/>
        <v>0</v>
      </c>
      <c r="BH30" s="283">
        <f t="shared" si="7"/>
        <v>0</v>
      </c>
      <c r="BI30" s="283">
        <f t="shared" si="8"/>
        <v>0</v>
      </c>
      <c r="BJ30" s="253" t="s">
        <v>1636</v>
      </c>
      <c r="BK30" s="283">
        <f t="shared" si="9"/>
        <v>0</v>
      </c>
      <c r="BL30" s="253" t="s">
        <v>1647</v>
      </c>
      <c r="BM30" s="282" t="s">
        <v>2048</v>
      </c>
    </row>
    <row r="31" spans="1:65" s="254" customFormat="1" ht="16.5" customHeight="1">
      <c r="A31" s="295"/>
      <c r="B31" s="298"/>
      <c r="C31" s="326">
        <v>6</v>
      </c>
      <c r="D31" s="321" t="s">
        <v>1642</v>
      </c>
      <c r="E31" s="322" t="s">
        <v>2049</v>
      </c>
      <c r="F31" s="323" t="s">
        <v>2050</v>
      </c>
      <c r="G31" s="324" t="s">
        <v>3</v>
      </c>
      <c r="H31" s="325">
        <v>17</v>
      </c>
      <c r="I31" s="65"/>
      <c r="J31" s="346">
        <f t="shared" si="0"/>
        <v>0</v>
      </c>
      <c r="K31" s="347" t="s">
        <v>1651</v>
      </c>
      <c r="M31" s="278"/>
      <c r="N31" s="279" t="s">
        <v>1646</v>
      </c>
      <c r="O31" s="280">
        <v>0</v>
      </c>
      <c r="P31" s="280">
        <f t="shared" si="1"/>
        <v>0</v>
      </c>
      <c r="Q31" s="280">
        <v>0</v>
      </c>
      <c r="R31" s="280">
        <f t="shared" si="2"/>
        <v>0</v>
      </c>
      <c r="S31" s="280">
        <v>0</v>
      </c>
      <c r="T31" s="281">
        <f t="shared" si="3"/>
        <v>0</v>
      </c>
      <c r="AR31" s="282" t="s">
        <v>1647</v>
      </c>
      <c r="AT31" s="282" t="s">
        <v>1642</v>
      </c>
      <c r="AU31" s="282" t="s">
        <v>1636</v>
      </c>
      <c r="AY31" s="253" t="s">
        <v>1638</v>
      </c>
      <c r="BE31" s="283">
        <f t="shared" si="4"/>
        <v>0</v>
      </c>
      <c r="BF31" s="283">
        <f t="shared" si="5"/>
        <v>0</v>
      </c>
      <c r="BG31" s="283">
        <f t="shared" si="6"/>
        <v>0</v>
      </c>
      <c r="BH31" s="283">
        <f t="shared" si="7"/>
        <v>0</v>
      </c>
      <c r="BI31" s="283">
        <f t="shared" si="8"/>
        <v>0</v>
      </c>
      <c r="BJ31" s="253" t="s">
        <v>1636</v>
      </c>
      <c r="BK31" s="283">
        <f t="shared" si="9"/>
        <v>0</v>
      </c>
      <c r="BL31" s="253" t="s">
        <v>1647</v>
      </c>
      <c r="BM31" s="282" t="s">
        <v>2051</v>
      </c>
    </row>
    <row r="32" spans="1:65" s="254" customFormat="1" ht="16.5" customHeight="1">
      <c r="A32" s="295"/>
      <c r="B32" s="298"/>
      <c r="C32" s="321">
        <v>7</v>
      </c>
      <c r="D32" s="321" t="s">
        <v>1642</v>
      </c>
      <c r="E32" s="322" t="s">
        <v>2052</v>
      </c>
      <c r="F32" s="323" t="s">
        <v>2053</v>
      </c>
      <c r="G32" s="324" t="s">
        <v>3</v>
      </c>
      <c r="H32" s="325">
        <v>34</v>
      </c>
      <c r="I32" s="65"/>
      <c r="J32" s="346">
        <f t="shared" si="0"/>
        <v>0</v>
      </c>
      <c r="K32" s="347" t="s">
        <v>1651</v>
      </c>
      <c r="M32" s="278"/>
      <c r="N32" s="279" t="s">
        <v>1646</v>
      </c>
      <c r="O32" s="280">
        <v>0</v>
      </c>
      <c r="P32" s="280">
        <f t="shared" si="1"/>
        <v>0</v>
      </c>
      <c r="Q32" s="280">
        <v>0</v>
      </c>
      <c r="R32" s="280">
        <f t="shared" si="2"/>
        <v>0</v>
      </c>
      <c r="S32" s="280">
        <v>0</v>
      </c>
      <c r="T32" s="281">
        <f t="shared" si="3"/>
        <v>0</v>
      </c>
      <c r="AR32" s="282" t="s">
        <v>1647</v>
      </c>
      <c r="AT32" s="282" t="s">
        <v>1642</v>
      </c>
      <c r="AU32" s="282" t="s">
        <v>1636</v>
      </c>
      <c r="AY32" s="253" t="s">
        <v>1638</v>
      </c>
      <c r="BE32" s="283">
        <f t="shared" si="4"/>
        <v>0</v>
      </c>
      <c r="BF32" s="283">
        <f t="shared" si="5"/>
        <v>0</v>
      </c>
      <c r="BG32" s="283">
        <f t="shared" si="6"/>
        <v>0</v>
      </c>
      <c r="BH32" s="283">
        <f t="shared" si="7"/>
        <v>0</v>
      </c>
      <c r="BI32" s="283">
        <f t="shared" si="8"/>
        <v>0</v>
      </c>
      <c r="BJ32" s="253" t="s">
        <v>1636</v>
      </c>
      <c r="BK32" s="283">
        <f t="shared" si="9"/>
        <v>0</v>
      </c>
      <c r="BL32" s="253" t="s">
        <v>1647</v>
      </c>
      <c r="BM32" s="282" t="s">
        <v>2054</v>
      </c>
    </row>
    <row r="33" spans="1:65" s="254" customFormat="1" ht="16.5" customHeight="1">
      <c r="A33" s="295"/>
      <c r="B33" s="298"/>
      <c r="C33" s="321">
        <v>8</v>
      </c>
      <c r="D33" s="321" t="s">
        <v>1642</v>
      </c>
      <c r="E33" s="322" t="s">
        <v>2055</v>
      </c>
      <c r="F33" s="323" t="s">
        <v>2056</v>
      </c>
      <c r="G33" s="324" t="s">
        <v>3</v>
      </c>
      <c r="H33" s="325">
        <v>51</v>
      </c>
      <c r="I33" s="65"/>
      <c r="J33" s="346">
        <f t="shared" si="0"/>
        <v>0</v>
      </c>
      <c r="K33" s="347" t="s">
        <v>1651</v>
      </c>
      <c r="M33" s="278"/>
      <c r="N33" s="279" t="s">
        <v>1646</v>
      </c>
      <c r="O33" s="280">
        <v>0</v>
      </c>
      <c r="P33" s="280">
        <f t="shared" si="1"/>
        <v>0</v>
      </c>
      <c r="Q33" s="280">
        <v>0</v>
      </c>
      <c r="R33" s="280">
        <f t="shared" si="2"/>
        <v>0</v>
      </c>
      <c r="S33" s="280">
        <v>0</v>
      </c>
      <c r="T33" s="281">
        <f t="shared" si="3"/>
        <v>0</v>
      </c>
      <c r="AR33" s="282" t="s">
        <v>1647</v>
      </c>
      <c r="AT33" s="282" t="s">
        <v>1642</v>
      </c>
      <c r="AU33" s="282" t="s">
        <v>1636</v>
      </c>
      <c r="AY33" s="253" t="s">
        <v>1638</v>
      </c>
      <c r="BE33" s="283">
        <f t="shared" si="4"/>
        <v>0</v>
      </c>
      <c r="BF33" s="283">
        <f t="shared" si="5"/>
        <v>0</v>
      </c>
      <c r="BG33" s="283">
        <f t="shared" si="6"/>
        <v>0</v>
      </c>
      <c r="BH33" s="283">
        <f t="shared" si="7"/>
        <v>0</v>
      </c>
      <c r="BI33" s="283">
        <f t="shared" si="8"/>
        <v>0</v>
      </c>
      <c r="BJ33" s="253" t="s">
        <v>1636</v>
      </c>
      <c r="BK33" s="283">
        <f t="shared" si="9"/>
        <v>0</v>
      </c>
      <c r="BL33" s="253" t="s">
        <v>1647</v>
      </c>
      <c r="BM33" s="282" t="s">
        <v>2057</v>
      </c>
    </row>
    <row r="34" spans="1:65" s="254" customFormat="1" ht="16.5" customHeight="1">
      <c r="A34" s="295"/>
      <c r="B34" s="298"/>
      <c r="C34" s="326">
        <v>9</v>
      </c>
      <c r="D34" s="321" t="s">
        <v>1642</v>
      </c>
      <c r="E34" s="322" t="s">
        <v>2058</v>
      </c>
      <c r="F34" s="323" t="s">
        <v>2059</v>
      </c>
      <c r="G34" s="324" t="s">
        <v>3</v>
      </c>
      <c r="H34" s="325">
        <v>51</v>
      </c>
      <c r="I34" s="65"/>
      <c r="J34" s="346">
        <f t="shared" si="0"/>
        <v>0</v>
      </c>
      <c r="K34" s="347" t="s">
        <v>1651</v>
      </c>
      <c r="M34" s="278"/>
      <c r="N34" s="279" t="s">
        <v>1646</v>
      </c>
      <c r="O34" s="280">
        <v>0</v>
      </c>
      <c r="P34" s="280">
        <f t="shared" si="1"/>
        <v>0</v>
      </c>
      <c r="Q34" s="280">
        <v>0</v>
      </c>
      <c r="R34" s="280">
        <f t="shared" si="2"/>
        <v>0</v>
      </c>
      <c r="S34" s="280">
        <v>0</v>
      </c>
      <c r="T34" s="281">
        <f t="shared" si="3"/>
        <v>0</v>
      </c>
      <c r="AR34" s="282" t="s">
        <v>1647</v>
      </c>
      <c r="AT34" s="282" t="s">
        <v>1642</v>
      </c>
      <c r="AU34" s="282" t="s">
        <v>1636</v>
      </c>
      <c r="AY34" s="253" t="s">
        <v>1638</v>
      </c>
      <c r="BE34" s="283">
        <f t="shared" si="4"/>
        <v>0</v>
      </c>
      <c r="BF34" s="283">
        <f t="shared" si="5"/>
        <v>0</v>
      </c>
      <c r="BG34" s="283">
        <f t="shared" si="6"/>
        <v>0</v>
      </c>
      <c r="BH34" s="283">
        <f t="shared" si="7"/>
        <v>0</v>
      </c>
      <c r="BI34" s="283">
        <f t="shared" si="8"/>
        <v>0</v>
      </c>
      <c r="BJ34" s="253" t="s">
        <v>1636</v>
      </c>
      <c r="BK34" s="283">
        <f t="shared" si="9"/>
        <v>0</v>
      </c>
      <c r="BL34" s="253" t="s">
        <v>1647</v>
      </c>
      <c r="BM34" s="282" t="s">
        <v>2060</v>
      </c>
    </row>
    <row r="35" spans="1:65" s="254" customFormat="1" ht="16.5" customHeight="1">
      <c r="A35" s="295"/>
      <c r="B35" s="298"/>
      <c r="C35" s="326">
        <v>10</v>
      </c>
      <c r="D35" s="321" t="s">
        <v>1642</v>
      </c>
      <c r="E35" s="322" t="s">
        <v>2061</v>
      </c>
      <c r="F35" s="323" t="s">
        <v>2062</v>
      </c>
      <c r="G35" s="324" t="s">
        <v>18</v>
      </c>
      <c r="H35" s="325">
        <v>3</v>
      </c>
      <c r="I35" s="65"/>
      <c r="J35" s="346">
        <f t="shared" si="0"/>
        <v>0</v>
      </c>
      <c r="K35" s="347" t="s">
        <v>1645</v>
      </c>
      <c r="M35" s="278"/>
      <c r="N35" s="279" t="s">
        <v>1646</v>
      </c>
      <c r="O35" s="280">
        <v>8.3000000000000004E-2</v>
      </c>
      <c r="P35" s="280">
        <f t="shared" si="1"/>
        <v>0.249</v>
      </c>
      <c r="Q35" s="280">
        <v>2.2000000000000001E-4</v>
      </c>
      <c r="R35" s="280">
        <f t="shared" si="2"/>
        <v>6.6E-4</v>
      </c>
      <c r="S35" s="280">
        <v>0</v>
      </c>
      <c r="T35" s="281">
        <f t="shared" si="3"/>
        <v>0</v>
      </c>
      <c r="AR35" s="282" t="s">
        <v>1647</v>
      </c>
      <c r="AT35" s="282" t="s">
        <v>1642</v>
      </c>
      <c r="AU35" s="282" t="s">
        <v>1636</v>
      </c>
      <c r="AY35" s="253" t="s">
        <v>1638</v>
      </c>
      <c r="BE35" s="283">
        <f t="shared" si="4"/>
        <v>0</v>
      </c>
      <c r="BF35" s="283">
        <f t="shared" si="5"/>
        <v>0</v>
      </c>
      <c r="BG35" s="283">
        <f t="shared" si="6"/>
        <v>0</v>
      </c>
      <c r="BH35" s="283">
        <f t="shared" si="7"/>
        <v>0</v>
      </c>
      <c r="BI35" s="283">
        <f t="shared" si="8"/>
        <v>0</v>
      </c>
      <c r="BJ35" s="253" t="s">
        <v>1636</v>
      </c>
      <c r="BK35" s="283">
        <f t="shared" si="9"/>
        <v>0</v>
      </c>
      <c r="BL35" s="253" t="s">
        <v>1647</v>
      </c>
      <c r="BM35" s="282" t="s">
        <v>2063</v>
      </c>
    </row>
    <row r="36" spans="1:65" s="254" customFormat="1" ht="16.5" customHeight="1">
      <c r="A36" s="295"/>
      <c r="B36" s="298"/>
      <c r="C36" s="321">
        <v>11</v>
      </c>
      <c r="D36" s="321" t="s">
        <v>1642</v>
      </c>
      <c r="E36" s="322" t="s">
        <v>2064</v>
      </c>
      <c r="F36" s="323" t="s">
        <v>2065</v>
      </c>
      <c r="G36" s="324" t="s">
        <v>18</v>
      </c>
      <c r="H36" s="325">
        <v>1</v>
      </c>
      <c r="I36" s="65"/>
      <c r="J36" s="346">
        <f t="shared" si="0"/>
        <v>0</v>
      </c>
      <c r="K36" s="347" t="s">
        <v>1645</v>
      </c>
      <c r="M36" s="278"/>
      <c r="N36" s="279" t="s">
        <v>1646</v>
      </c>
      <c r="O36" s="280">
        <v>0.20699999999999999</v>
      </c>
      <c r="P36" s="280">
        <f t="shared" si="1"/>
        <v>0.20699999999999999</v>
      </c>
      <c r="Q36" s="280">
        <v>4.0999999999999999E-4</v>
      </c>
      <c r="R36" s="280">
        <f t="shared" si="2"/>
        <v>4.0999999999999999E-4</v>
      </c>
      <c r="S36" s="280">
        <v>0</v>
      </c>
      <c r="T36" s="281">
        <f t="shared" si="3"/>
        <v>0</v>
      </c>
      <c r="AR36" s="282" t="s">
        <v>1647</v>
      </c>
      <c r="AT36" s="282" t="s">
        <v>1642</v>
      </c>
      <c r="AU36" s="282" t="s">
        <v>1636</v>
      </c>
      <c r="AY36" s="253" t="s">
        <v>1638</v>
      </c>
      <c r="BE36" s="283">
        <f t="shared" si="4"/>
        <v>0</v>
      </c>
      <c r="BF36" s="283">
        <f t="shared" si="5"/>
        <v>0</v>
      </c>
      <c r="BG36" s="283">
        <f t="shared" si="6"/>
        <v>0</v>
      </c>
      <c r="BH36" s="283">
        <f t="shared" si="7"/>
        <v>0</v>
      </c>
      <c r="BI36" s="283">
        <f t="shared" si="8"/>
        <v>0</v>
      </c>
      <c r="BJ36" s="253" t="s">
        <v>1636</v>
      </c>
      <c r="BK36" s="283">
        <f t="shared" si="9"/>
        <v>0</v>
      </c>
      <c r="BL36" s="253" t="s">
        <v>1647</v>
      </c>
      <c r="BM36" s="282" t="s">
        <v>2066</v>
      </c>
    </row>
    <row r="37" spans="1:65" s="254" customFormat="1" ht="16.5" customHeight="1">
      <c r="A37" s="295"/>
      <c r="B37" s="298"/>
      <c r="C37" s="321">
        <v>12</v>
      </c>
      <c r="D37" s="321" t="s">
        <v>1642</v>
      </c>
      <c r="E37" s="322" t="s">
        <v>2067</v>
      </c>
      <c r="F37" s="323" t="s">
        <v>2068</v>
      </c>
      <c r="G37" s="324" t="s">
        <v>18</v>
      </c>
      <c r="H37" s="325">
        <v>2</v>
      </c>
      <c r="I37" s="65"/>
      <c r="J37" s="346">
        <f t="shared" si="0"/>
        <v>0</v>
      </c>
      <c r="K37" s="347" t="s">
        <v>1645</v>
      </c>
      <c r="M37" s="278"/>
      <c r="N37" s="279" t="s">
        <v>1646</v>
      </c>
      <c r="O37" s="280">
        <v>0.2</v>
      </c>
      <c r="P37" s="280">
        <f t="shared" si="1"/>
        <v>0.4</v>
      </c>
      <c r="Q37" s="280">
        <v>3.4000000000000002E-4</v>
      </c>
      <c r="R37" s="280">
        <f t="shared" si="2"/>
        <v>6.8000000000000005E-4</v>
      </c>
      <c r="S37" s="280">
        <v>0</v>
      </c>
      <c r="T37" s="281">
        <f t="shared" si="3"/>
        <v>0</v>
      </c>
      <c r="AR37" s="282" t="s">
        <v>1647</v>
      </c>
      <c r="AT37" s="282" t="s">
        <v>1642</v>
      </c>
      <c r="AU37" s="282" t="s">
        <v>1636</v>
      </c>
      <c r="AY37" s="253" t="s">
        <v>1638</v>
      </c>
      <c r="BE37" s="283">
        <f t="shared" si="4"/>
        <v>0</v>
      </c>
      <c r="BF37" s="283">
        <f t="shared" si="5"/>
        <v>0</v>
      </c>
      <c r="BG37" s="283">
        <f t="shared" si="6"/>
        <v>0</v>
      </c>
      <c r="BH37" s="283">
        <f t="shared" si="7"/>
        <v>0</v>
      </c>
      <c r="BI37" s="283">
        <f t="shared" si="8"/>
        <v>0</v>
      </c>
      <c r="BJ37" s="253" t="s">
        <v>1636</v>
      </c>
      <c r="BK37" s="283">
        <f t="shared" si="9"/>
        <v>0</v>
      </c>
      <c r="BL37" s="253" t="s">
        <v>1647</v>
      </c>
      <c r="BM37" s="282" t="s">
        <v>2069</v>
      </c>
    </row>
    <row r="38" spans="1:65" s="254" customFormat="1" ht="16.5" customHeight="1">
      <c r="A38" s="295"/>
      <c r="B38" s="298"/>
      <c r="C38" s="326">
        <v>13</v>
      </c>
      <c r="D38" s="321" t="s">
        <v>1642</v>
      </c>
      <c r="E38" s="322" t="s">
        <v>2070</v>
      </c>
      <c r="F38" s="323" t="s">
        <v>2071</v>
      </c>
      <c r="G38" s="324" t="s">
        <v>18</v>
      </c>
      <c r="H38" s="325">
        <v>3</v>
      </c>
      <c r="I38" s="65"/>
      <c r="J38" s="346">
        <f t="shared" si="0"/>
        <v>0</v>
      </c>
      <c r="K38" s="347" t="s">
        <v>1645</v>
      </c>
      <c r="M38" s="278"/>
      <c r="N38" s="279" t="s">
        <v>1646</v>
      </c>
      <c r="O38" s="280">
        <v>0.26</v>
      </c>
      <c r="P38" s="280">
        <f t="shared" si="1"/>
        <v>0.78</v>
      </c>
      <c r="Q38" s="280">
        <v>6.9999999999999999E-4</v>
      </c>
      <c r="R38" s="280">
        <f t="shared" si="2"/>
        <v>2.0999999999999999E-3</v>
      </c>
      <c r="S38" s="280">
        <v>0</v>
      </c>
      <c r="T38" s="281">
        <f t="shared" si="3"/>
        <v>0</v>
      </c>
      <c r="AR38" s="282" t="s">
        <v>1647</v>
      </c>
      <c r="AT38" s="282" t="s">
        <v>1642</v>
      </c>
      <c r="AU38" s="282" t="s">
        <v>1636</v>
      </c>
      <c r="AY38" s="253" t="s">
        <v>1638</v>
      </c>
      <c r="BE38" s="283">
        <f t="shared" si="4"/>
        <v>0</v>
      </c>
      <c r="BF38" s="283">
        <f t="shared" si="5"/>
        <v>0</v>
      </c>
      <c r="BG38" s="283">
        <f t="shared" si="6"/>
        <v>0</v>
      </c>
      <c r="BH38" s="283">
        <f t="shared" si="7"/>
        <v>0</v>
      </c>
      <c r="BI38" s="283">
        <f t="shared" si="8"/>
        <v>0</v>
      </c>
      <c r="BJ38" s="253" t="s">
        <v>1636</v>
      </c>
      <c r="BK38" s="283">
        <f t="shared" si="9"/>
        <v>0</v>
      </c>
      <c r="BL38" s="253" t="s">
        <v>1647</v>
      </c>
      <c r="BM38" s="282" t="s">
        <v>2072</v>
      </c>
    </row>
    <row r="39" spans="1:65" s="254" customFormat="1" ht="16.5" customHeight="1">
      <c r="A39" s="295"/>
      <c r="B39" s="298"/>
      <c r="C39" s="326">
        <v>14</v>
      </c>
      <c r="D39" s="321" t="s">
        <v>1642</v>
      </c>
      <c r="E39" s="322" t="s">
        <v>2073</v>
      </c>
      <c r="F39" s="323" t="s">
        <v>2074</v>
      </c>
      <c r="G39" s="324" t="s">
        <v>18</v>
      </c>
      <c r="H39" s="325">
        <v>1</v>
      </c>
      <c r="I39" s="65"/>
      <c r="J39" s="346">
        <f t="shared" si="0"/>
        <v>0</v>
      </c>
      <c r="K39" s="347" t="s">
        <v>1645</v>
      </c>
      <c r="M39" s="278"/>
      <c r="N39" s="279" t="s">
        <v>1646</v>
      </c>
      <c r="O39" s="280">
        <v>0.2</v>
      </c>
      <c r="P39" s="280">
        <f t="shared" si="1"/>
        <v>0.2</v>
      </c>
      <c r="Q39" s="280">
        <v>1.6000000000000001E-4</v>
      </c>
      <c r="R39" s="280">
        <f t="shared" si="2"/>
        <v>1.6000000000000001E-4</v>
      </c>
      <c r="S39" s="280">
        <v>0</v>
      </c>
      <c r="T39" s="281">
        <f t="shared" si="3"/>
        <v>0</v>
      </c>
      <c r="AR39" s="282" t="s">
        <v>1647</v>
      </c>
      <c r="AT39" s="282" t="s">
        <v>1642</v>
      </c>
      <c r="AU39" s="282" t="s">
        <v>1636</v>
      </c>
      <c r="AY39" s="253" t="s">
        <v>1638</v>
      </c>
      <c r="BE39" s="283">
        <f t="shared" si="4"/>
        <v>0</v>
      </c>
      <c r="BF39" s="283">
        <f t="shared" si="5"/>
        <v>0</v>
      </c>
      <c r="BG39" s="283">
        <f t="shared" si="6"/>
        <v>0</v>
      </c>
      <c r="BH39" s="283">
        <f t="shared" si="7"/>
        <v>0</v>
      </c>
      <c r="BI39" s="283">
        <f t="shared" si="8"/>
        <v>0</v>
      </c>
      <c r="BJ39" s="253" t="s">
        <v>1636</v>
      </c>
      <c r="BK39" s="283">
        <f t="shared" si="9"/>
        <v>0</v>
      </c>
      <c r="BL39" s="253" t="s">
        <v>1647</v>
      </c>
      <c r="BM39" s="282" t="s">
        <v>2075</v>
      </c>
    </row>
    <row r="40" spans="1:65" s="254" customFormat="1" ht="16.5" customHeight="1">
      <c r="A40" s="295"/>
      <c r="B40" s="298"/>
      <c r="C40" s="321">
        <v>15</v>
      </c>
      <c r="D40" s="321" t="s">
        <v>1642</v>
      </c>
      <c r="E40" s="322" t="s">
        <v>2076</v>
      </c>
      <c r="F40" s="323" t="s">
        <v>2077</v>
      </c>
      <c r="G40" s="324" t="s">
        <v>18</v>
      </c>
      <c r="H40" s="325">
        <v>1</v>
      </c>
      <c r="I40" s="65"/>
      <c r="J40" s="346">
        <f t="shared" si="0"/>
        <v>0</v>
      </c>
      <c r="K40" s="347" t="s">
        <v>1651</v>
      </c>
      <c r="M40" s="278"/>
      <c r="N40" s="279" t="s">
        <v>1646</v>
      </c>
      <c r="O40" s="280">
        <v>0</v>
      </c>
      <c r="P40" s="280">
        <f t="shared" si="1"/>
        <v>0</v>
      </c>
      <c r="Q40" s="280">
        <v>0</v>
      </c>
      <c r="R40" s="280">
        <f t="shared" si="2"/>
        <v>0</v>
      </c>
      <c r="S40" s="280">
        <v>0</v>
      </c>
      <c r="T40" s="281">
        <f t="shared" si="3"/>
        <v>0</v>
      </c>
      <c r="AR40" s="282" t="s">
        <v>1647</v>
      </c>
      <c r="AT40" s="282" t="s">
        <v>1642</v>
      </c>
      <c r="AU40" s="282" t="s">
        <v>1636</v>
      </c>
      <c r="AY40" s="253" t="s">
        <v>1638</v>
      </c>
      <c r="BE40" s="283">
        <f t="shared" si="4"/>
        <v>0</v>
      </c>
      <c r="BF40" s="283">
        <f t="shared" si="5"/>
        <v>0</v>
      </c>
      <c r="BG40" s="283">
        <f t="shared" si="6"/>
        <v>0</v>
      </c>
      <c r="BH40" s="283">
        <f t="shared" si="7"/>
        <v>0</v>
      </c>
      <c r="BI40" s="283">
        <f t="shared" si="8"/>
        <v>0</v>
      </c>
      <c r="BJ40" s="253" t="s">
        <v>1636</v>
      </c>
      <c r="BK40" s="283">
        <f t="shared" si="9"/>
        <v>0</v>
      </c>
      <c r="BL40" s="253" t="s">
        <v>1647</v>
      </c>
      <c r="BM40" s="282" t="s">
        <v>2078</v>
      </c>
    </row>
    <row r="41" spans="1:65" s="254" customFormat="1" ht="16.5" customHeight="1">
      <c r="A41" s="295"/>
      <c r="B41" s="298"/>
      <c r="C41" s="321">
        <v>16</v>
      </c>
      <c r="D41" s="321" t="s">
        <v>1642</v>
      </c>
      <c r="E41" s="322" t="s">
        <v>2079</v>
      </c>
      <c r="F41" s="323" t="s">
        <v>2080</v>
      </c>
      <c r="G41" s="324" t="s">
        <v>18</v>
      </c>
      <c r="H41" s="325">
        <v>2</v>
      </c>
      <c r="I41" s="65"/>
      <c r="J41" s="346">
        <f t="shared" si="0"/>
        <v>0</v>
      </c>
      <c r="K41" s="347" t="s">
        <v>1651</v>
      </c>
      <c r="M41" s="278"/>
      <c r="N41" s="279" t="s">
        <v>1646</v>
      </c>
      <c r="O41" s="280">
        <v>0</v>
      </c>
      <c r="P41" s="280">
        <f t="shared" si="1"/>
        <v>0</v>
      </c>
      <c r="Q41" s="280">
        <v>0</v>
      </c>
      <c r="R41" s="280">
        <f t="shared" si="2"/>
        <v>0</v>
      </c>
      <c r="S41" s="280">
        <v>0</v>
      </c>
      <c r="T41" s="281">
        <f t="shared" si="3"/>
        <v>0</v>
      </c>
      <c r="AR41" s="282" t="s">
        <v>1647</v>
      </c>
      <c r="AT41" s="282" t="s">
        <v>1642</v>
      </c>
      <c r="AU41" s="282" t="s">
        <v>1636</v>
      </c>
      <c r="AY41" s="253" t="s">
        <v>1638</v>
      </c>
      <c r="BE41" s="283">
        <f t="shared" si="4"/>
        <v>0</v>
      </c>
      <c r="BF41" s="283">
        <f t="shared" si="5"/>
        <v>0</v>
      </c>
      <c r="BG41" s="283">
        <f t="shared" si="6"/>
        <v>0</v>
      </c>
      <c r="BH41" s="283">
        <f t="shared" si="7"/>
        <v>0</v>
      </c>
      <c r="BI41" s="283">
        <f t="shared" si="8"/>
        <v>0</v>
      </c>
      <c r="BJ41" s="253" t="s">
        <v>1636</v>
      </c>
      <c r="BK41" s="283">
        <f t="shared" si="9"/>
        <v>0</v>
      </c>
      <c r="BL41" s="253" t="s">
        <v>1647</v>
      </c>
      <c r="BM41" s="282" t="s">
        <v>2081</v>
      </c>
    </row>
    <row r="42" spans="1:65" s="254" customFormat="1" ht="28.35" customHeight="1">
      <c r="A42" s="295"/>
      <c r="B42" s="298"/>
      <c r="C42" s="326">
        <v>17</v>
      </c>
      <c r="D42" s="321" t="s">
        <v>1642</v>
      </c>
      <c r="E42" s="322" t="s">
        <v>2082</v>
      </c>
      <c r="F42" s="323" t="s">
        <v>2083</v>
      </c>
      <c r="G42" s="324" t="s">
        <v>18</v>
      </c>
      <c r="H42" s="325">
        <v>1</v>
      </c>
      <c r="I42" s="65"/>
      <c r="J42" s="346">
        <f t="shared" si="0"/>
        <v>0</v>
      </c>
      <c r="K42" s="347" t="s">
        <v>1651</v>
      </c>
      <c r="M42" s="278"/>
      <c r="N42" s="279" t="s">
        <v>1646</v>
      </c>
      <c r="O42" s="280">
        <v>0</v>
      </c>
      <c r="P42" s="280">
        <f t="shared" si="1"/>
        <v>0</v>
      </c>
      <c r="Q42" s="280">
        <v>0</v>
      </c>
      <c r="R42" s="280">
        <f t="shared" si="2"/>
        <v>0</v>
      </c>
      <c r="S42" s="280">
        <v>0</v>
      </c>
      <c r="T42" s="281">
        <f t="shared" si="3"/>
        <v>0</v>
      </c>
      <c r="AR42" s="282" t="s">
        <v>1647</v>
      </c>
      <c r="AT42" s="282" t="s">
        <v>1642</v>
      </c>
      <c r="AU42" s="282" t="s">
        <v>1636</v>
      </c>
      <c r="AY42" s="253" t="s">
        <v>1638</v>
      </c>
      <c r="BE42" s="283">
        <f t="shared" si="4"/>
        <v>0</v>
      </c>
      <c r="BF42" s="283">
        <f t="shared" si="5"/>
        <v>0</v>
      </c>
      <c r="BG42" s="283">
        <f t="shared" si="6"/>
        <v>0</v>
      </c>
      <c r="BH42" s="283">
        <f t="shared" si="7"/>
        <v>0</v>
      </c>
      <c r="BI42" s="283">
        <f t="shared" si="8"/>
        <v>0</v>
      </c>
      <c r="BJ42" s="253" t="s">
        <v>1636</v>
      </c>
      <c r="BK42" s="283">
        <f t="shared" si="9"/>
        <v>0</v>
      </c>
      <c r="BL42" s="253" t="s">
        <v>1647</v>
      </c>
      <c r="BM42" s="282" t="s">
        <v>2084</v>
      </c>
    </row>
    <row r="43" spans="1:65" s="254" customFormat="1" ht="16.5" customHeight="1">
      <c r="A43" s="295"/>
      <c r="B43" s="298"/>
      <c r="C43" s="326">
        <v>18</v>
      </c>
      <c r="D43" s="321" t="s">
        <v>1642</v>
      </c>
      <c r="E43" s="322" t="s">
        <v>2085</v>
      </c>
      <c r="F43" s="323" t="s">
        <v>2086</v>
      </c>
      <c r="G43" s="324" t="s">
        <v>18</v>
      </c>
      <c r="H43" s="325">
        <v>1</v>
      </c>
      <c r="I43" s="65"/>
      <c r="J43" s="346">
        <f t="shared" si="0"/>
        <v>0</v>
      </c>
      <c r="K43" s="347" t="s">
        <v>1651</v>
      </c>
      <c r="M43" s="278"/>
      <c r="N43" s="279" t="s">
        <v>1646</v>
      </c>
      <c r="O43" s="280">
        <v>0</v>
      </c>
      <c r="P43" s="280">
        <f t="shared" si="1"/>
        <v>0</v>
      </c>
      <c r="Q43" s="280">
        <v>0</v>
      </c>
      <c r="R43" s="280">
        <f t="shared" si="2"/>
        <v>0</v>
      </c>
      <c r="S43" s="280">
        <v>0</v>
      </c>
      <c r="T43" s="281">
        <f t="shared" si="3"/>
        <v>0</v>
      </c>
      <c r="AR43" s="282" t="s">
        <v>1647</v>
      </c>
      <c r="AT43" s="282" t="s">
        <v>1642</v>
      </c>
      <c r="AU43" s="282" t="s">
        <v>1636</v>
      </c>
      <c r="AY43" s="253" t="s">
        <v>1638</v>
      </c>
      <c r="BE43" s="283">
        <f t="shared" si="4"/>
        <v>0</v>
      </c>
      <c r="BF43" s="283">
        <f t="shared" si="5"/>
        <v>0</v>
      </c>
      <c r="BG43" s="283">
        <f t="shared" si="6"/>
        <v>0</v>
      </c>
      <c r="BH43" s="283">
        <f t="shared" si="7"/>
        <v>0</v>
      </c>
      <c r="BI43" s="283">
        <f t="shared" si="8"/>
        <v>0</v>
      </c>
      <c r="BJ43" s="253" t="s">
        <v>1636</v>
      </c>
      <c r="BK43" s="283">
        <f t="shared" si="9"/>
        <v>0</v>
      </c>
      <c r="BL43" s="253" t="s">
        <v>1647</v>
      </c>
      <c r="BM43" s="282" t="s">
        <v>2087</v>
      </c>
    </row>
    <row r="44" spans="1:65" s="254" customFormat="1" ht="16.5" customHeight="1">
      <c r="A44" s="295"/>
      <c r="B44" s="298"/>
      <c r="C44" s="321">
        <v>19</v>
      </c>
      <c r="D44" s="321" t="s">
        <v>1642</v>
      </c>
      <c r="E44" s="322" t="s">
        <v>2088</v>
      </c>
      <c r="F44" s="323" t="s">
        <v>2089</v>
      </c>
      <c r="G44" s="324" t="s">
        <v>18</v>
      </c>
      <c r="H44" s="325">
        <v>3</v>
      </c>
      <c r="I44" s="65"/>
      <c r="J44" s="346">
        <f t="shared" si="0"/>
        <v>0</v>
      </c>
      <c r="K44" s="347" t="s">
        <v>1645</v>
      </c>
      <c r="M44" s="278"/>
      <c r="N44" s="279" t="s">
        <v>1646</v>
      </c>
      <c r="O44" s="280">
        <v>0.14499999999999999</v>
      </c>
      <c r="P44" s="280">
        <f t="shared" si="1"/>
        <v>0.43499999999999994</v>
      </c>
      <c r="Q44" s="280">
        <v>2.0000000000000002E-5</v>
      </c>
      <c r="R44" s="280">
        <f t="shared" si="2"/>
        <v>6.0000000000000008E-5</v>
      </c>
      <c r="S44" s="280">
        <v>0</v>
      </c>
      <c r="T44" s="281">
        <f t="shared" si="3"/>
        <v>0</v>
      </c>
      <c r="AR44" s="282" t="s">
        <v>1647</v>
      </c>
      <c r="AT44" s="282" t="s">
        <v>1642</v>
      </c>
      <c r="AU44" s="282" t="s">
        <v>1636</v>
      </c>
      <c r="AY44" s="253" t="s">
        <v>1638</v>
      </c>
      <c r="BE44" s="283">
        <f t="shared" si="4"/>
        <v>0</v>
      </c>
      <c r="BF44" s="283">
        <f t="shared" si="5"/>
        <v>0</v>
      </c>
      <c r="BG44" s="283">
        <f t="shared" si="6"/>
        <v>0</v>
      </c>
      <c r="BH44" s="283">
        <f t="shared" si="7"/>
        <v>0</v>
      </c>
      <c r="BI44" s="283">
        <f t="shared" si="8"/>
        <v>0</v>
      </c>
      <c r="BJ44" s="253" t="s">
        <v>1636</v>
      </c>
      <c r="BK44" s="283">
        <f t="shared" si="9"/>
        <v>0</v>
      </c>
      <c r="BL44" s="253" t="s">
        <v>1647</v>
      </c>
      <c r="BM44" s="282" t="s">
        <v>2090</v>
      </c>
    </row>
    <row r="45" spans="1:65" s="254" customFormat="1" ht="16.5" customHeight="1">
      <c r="A45" s="295"/>
      <c r="B45" s="298"/>
      <c r="C45" s="321">
        <v>20</v>
      </c>
      <c r="D45" s="321" t="s">
        <v>1642</v>
      </c>
      <c r="E45" s="322" t="s">
        <v>2091</v>
      </c>
      <c r="F45" s="323" t="s">
        <v>2092</v>
      </c>
      <c r="G45" s="324" t="s">
        <v>18</v>
      </c>
      <c r="H45" s="325">
        <v>5</v>
      </c>
      <c r="I45" s="65"/>
      <c r="J45" s="346">
        <f t="shared" si="0"/>
        <v>0</v>
      </c>
      <c r="K45" s="347" t="s">
        <v>1645</v>
      </c>
      <c r="M45" s="278"/>
      <c r="N45" s="279" t="s">
        <v>1646</v>
      </c>
      <c r="O45" s="280">
        <v>0.20699999999999999</v>
      </c>
      <c r="P45" s="280">
        <f t="shared" si="1"/>
        <v>1.0349999999999999</v>
      </c>
      <c r="Q45" s="280">
        <v>2.0000000000000002E-5</v>
      </c>
      <c r="R45" s="280">
        <f t="shared" si="2"/>
        <v>1E-4</v>
      </c>
      <c r="S45" s="280">
        <v>0</v>
      </c>
      <c r="T45" s="281">
        <f t="shared" si="3"/>
        <v>0</v>
      </c>
      <c r="AR45" s="282" t="s">
        <v>1647</v>
      </c>
      <c r="AT45" s="282" t="s">
        <v>1642</v>
      </c>
      <c r="AU45" s="282" t="s">
        <v>1636</v>
      </c>
      <c r="AY45" s="253" t="s">
        <v>1638</v>
      </c>
      <c r="BE45" s="283">
        <f t="shared" si="4"/>
        <v>0</v>
      </c>
      <c r="BF45" s="283">
        <f t="shared" si="5"/>
        <v>0</v>
      </c>
      <c r="BG45" s="283">
        <f t="shared" si="6"/>
        <v>0</v>
      </c>
      <c r="BH45" s="283">
        <f t="shared" si="7"/>
        <v>0</v>
      </c>
      <c r="BI45" s="283">
        <f t="shared" si="8"/>
        <v>0</v>
      </c>
      <c r="BJ45" s="253" t="s">
        <v>1636</v>
      </c>
      <c r="BK45" s="283">
        <f t="shared" si="9"/>
        <v>0</v>
      </c>
      <c r="BL45" s="253" t="s">
        <v>1647</v>
      </c>
      <c r="BM45" s="282" t="s">
        <v>2093</v>
      </c>
    </row>
    <row r="46" spans="1:65" s="254" customFormat="1" ht="16.5" customHeight="1">
      <c r="A46" s="295"/>
      <c r="B46" s="298"/>
      <c r="C46" s="326">
        <v>21</v>
      </c>
      <c r="D46" s="321" t="s">
        <v>1642</v>
      </c>
      <c r="E46" s="322" t="s">
        <v>2094</v>
      </c>
      <c r="F46" s="323" t="s">
        <v>2095</v>
      </c>
      <c r="G46" s="324" t="s">
        <v>18</v>
      </c>
      <c r="H46" s="325">
        <v>4</v>
      </c>
      <c r="I46" s="65"/>
      <c r="J46" s="346">
        <f t="shared" si="0"/>
        <v>0</v>
      </c>
      <c r="K46" s="347" t="s">
        <v>1645</v>
      </c>
      <c r="M46" s="278"/>
      <c r="N46" s="279" t="s">
        <v>1646</v>
      </c>
      <c r="O46" s="280">
        <v>0.26900000000000002</v>
      </c>
      <c r="P46" s="280">
        <f t="shared" si="1"/>
        <v>1.0760000000000001</v>
      </c>
      <c r="Q46" s="280">
        <v>2.0000000000000002E-5</v>
      </c>
      <c r="R46" s="280">
        <f t="shared" si="2"/>
        <v>8.0000000000000007E-5</v>
      </c>
      <c r="S46" s="280">
        <v>0</v>
      </c>
      <c r="T46" s="281">
        <f t="shared" si="3"/>
        <v>0</v>
      </c>
      <c r="AR46" s="282" t="s">
        <v>1647</v>
      </c>
      <c r="AT46" s="282" t="s">
        <v>1642</v>
      </c>
      <c r="AU46" s="282" t="s">
        <v>1636</v>
      </c>
      <c r="AY46" s="253" t="s">
        <v>1638</v>
      </c>
      <c r="BE46" s="283">
        <f t="shared" si="4"/>
        <v>0</v>
      </c>
      <c r="BF46" s="283">
        <f t="shared" si="5"/>
        <v>0</v>
      </c>
      <c r="BG46" s="283">
        <f t="shared" si="6"/>
        <v>0</v>
      </c>
      <c r="BH46" s="283">
        <f t="shared" si="7"/>
        <v>0</v>
      </c>
      <c r="BI46" s="283">
        <f t="shared" si="8"/>
        <v>0</v>
      </c>
      <c r="BJ46" s="253" t="s">
        <v>1636</v>
      </c>
      <c r="BK46" s="283">
        <f t="shared" si="9"/>
        <v>0</v>
      </c>
      <c r="BL46" s="253" t="s">
        <v>1647</v>
      </c>
      <c r="BM46" s="282" t="s">
        <v>2096</v>
      </c>
    </row>
    <row r="47" spans="1:65" s="254" customFormat="1" ht="16.5" customHeight="1">
      <c r="A47" s="295"/>
      <c r="B47" s="298"/>
      <c r="C47" s="326">
        <v>22</v>
      </c>
      <c r="D47" s="321" t="s">
        <v>1642</v>
      </c>
      <c r="E47" s="322" t="s">
        <v>1754</v>
      </c>
      <c r="F47" s="323" t="s">
        <v>1755</v>
      </c>
      <c r="G47" s="324" t="s">
        <v>22</v>
      </c>
      <c r="H47" s="325">
        <v>1</v>
      </c>
      <c r="I47" s="65"/>
      <c r="J47" s="346">
        <f t="shared" si="0"/>
        <v>0</v>
      </c>
      <c r="K47" s="347" t="s">
        <v>1645</v>
      </c>
      <c r="M47" s="278"/>
      <c r="N47" s="279" t="s">
        <v>1646</v>
      </c>
      <c r="O47" s="280">
        <v>0.51200000000000001</v>
      </c>
      <c r="P47" s="280">
        <f t="shared" si="1"/>
        <v>0.51200000000000001</v>
      </c>
      <c r="Q47" s="280">
        <v>6.8000000000000005E-4</v>
      </c>
      <c r="R47" s="280">
        <f t="shared" si="2"/>
        <v>6.8000000000000005E-4</v>
      </c>
      <c r="S47" s="280">
        <v>0</v>
      </c>
      <c r="T47" s="281">
        <f t="shared" si="3"/>
        <v>0</v>
      </c>
      <c r="AR47" s="282" t="s">
        <v>1647</v>
      </c>
      <c r="AT47" s="282" t="s">
        <v>1642</v>
      </c>
      <c r="AU47" s="282" t="s">
        <v>1636</v>
      </c>
      <c r="AY47" s="253" t="s">
        <v>1638</v>
      </c>
      <c r="BE47" s="283">
        <f t="shared" si="4"/>
        <v>0</v>
      </c>
      <c r="BF47" s="283">
        <f t="shared" si="5"/>
        <v>0</v>
      </c>
      <c r="BG47" s="283">
        <f t="shared" si="6"/>
        <v>0</v>
      </c>
      <c r="BH47" s="283">
        <f t="shared" si="7"/>
        <v>0</v>
      </c>
      <c r="BI47" s="283">
        <f t="shared" si="8"/>
        <v>0</v>
      </c>
      <c r="BJ47" s="253" t="s">
        <v>1636</v>
      </c>
      <c r="BK47" s="283">
        <f t="shared" si="9"/>
        <v>0</v>
      </c>
      <c r="BL47" s="253" t="s">
        <v>1647</v>
      </c>
      <c r="BM47" s="282" t="s">
        <v>2097</v>
      </c>
    </row>
    <row r="48" spans="1:65" s="254" customFormat="1" ht="16.5" customHeight="1">
      <c r="A48" s="295"/>
      <c r="B48" s="298"/>
      <c r="C48" s="321">
        <v>23</v>
      </c>
      <c r="D48" s="321" t="s">
        <v>1642</v>
      </c>
      <c r="E48" s="322" t="s">
        <v>2098</v>
      </c>
      <c r="F48" s="323" t="s">
        <v>2099</v>
      </c>
      <c r="G48" s="324" t="s">
        <v>18</v>
      </c>
      <c r="H48" s="325">
        <v>1</v>
      </c>
      <c r="I48" s="65"/>
      <c r="J48" s="346">
        <f t="shared" si="0"/>
        <v>0</v>
      </c>
      <c r="K48" s="347" t="s">
        <v>1645</v>
      </c>
      <c r="M48" s="278"/>
      <c r="N48" s="279" t="s">
        <v>1646</v>
      </c>
      <c r="O48" s="280">
        <v>0.34</v>
      </c>
      <c r="P48" s="280">
        <f t="shared" si="1"/>
        <v>0.34</v>
      </c>
      <c r="Q48" s="280">
        <v>3.1E-4</v>
      </c>
      <c r="R48" s="280">
        <f t="shared" si="2"/>
        <v>3.1E-4</v>
      </c>
      <c r="S48" s="280">
        <v>0</v>
      </c>
      <c r="T48" s="281">
        <f t="shared" si="3"/>
        <v>0</v>
      </c>
      <c r="AR48" s="282" t="s">
        <v>1647</v>
      </c>
      <c r="AT48" s="282" t="s">
        <v>1642</v>
      </c>
      <c r="AU48" s="282" t="s">
        <v>1636</v>
      </c>
      <c r="AY48" s="253" t="s">
        <v>1638</v>
      </c>
      <c r="BE48" s="283">
        <f t="shared" si="4"/>
        <v>0</v>
      </c>
      <c r="BF48" s="283">
        <f t="shared" si="5"/>
        <v>0</v>
      </c>
      <c r="BG48" s="283">
        <f t="shared" si="6"/>
        <v>0</v>
      </c>
      <c r="BH48" s="283">
        <f t="shared" si="7"/>
        <v>0</v>
      </c>
      <c r="BI48" s="283">
        <f t="shared" si="8"/>
        <v>0</v>
      </c>
      <c r="BJ48" s="253" t="s">
        <v>1636</v>
      </c>
      <c r="BK48" s="283">
        <f t="shared" si="9"/>
        <v>0</v>
      </c>
      <c r="BL48" s="253" t="s">
        <v>1647</v>
      </c>
      <c r="BM48" s="282" t="s">
        <v>2100</v>
      </c>
    </row>
    <row r="49" spans="1:65" s="254" customFormat="1" ht="16.5" customHeight="1">
      <c r="A49" s="295"/>
      <c r="B49" s="298"/>
      <c r="C49" s="321">
        <v>24</v>
      </c>
      <c r="D49" s="321" t="s">
        <v>1642</v>
      </c>
      <c r="E49" s="322" t="s">
        <v>2101</v>
      </c>
      <c r="F49" s="323" t="s">
        <v>2102</v>
      </c>
      <c r="G49" s="324" t="s">
        <v>4</v>
      </c>
      <c r="H49" s="325">
        <v>6.8000000000000005E-2</v>
      </c>
      <c r="I49" s="65"/>
      <c r="J49" s="346">
        <f t="shared" si="0"/>
        <v>0</v>
      </c>
      <c r="K49" s="347" t="s">
        <v>1645</v>
      </c>
      <c r="M49" s="278"/>
      <c r="N49" s="279" t="s">
        <v>1646</v>
      </c>
      <c r="O49" s="280">
        <v>1.327</v>
      </c>
      <c r="P49" s="280">
        <f t="shared" si="1"/>
        <v>9.0235999999999997E-2</v>
      </c>
      <c r="Q49" s="280">
        <v>0</v>
      </c>
      <c r="R49" s="280">
        <f t="shared" si="2"/>
        <v>0</v>
      </c>
      <c r="S49" s="280">
        <v>0</v>
      </c>
      <c r="T49" s="281">
        <f t="shared" si="3"/>
        <v>0</v>
      </c>
      <c r="AR49" s="282" t="s">
        <v>1647</v>
      </c>
      <c r="AT49" s="282" t="s">
        <v>1642</v>
      </c>
      <c r="AU49" s="282" t="s">
        <v>1636</v>
      </c>
      <c r="AY49" s="253" t="s">
        <v>1638</v>
      </c>
      <c r="BE49" s="283">
        <f t="shared" si="4"/>
        <v>0</v>
      </c>
      <c r="BF49" s="283">
        <f t="shared" si="5"/>
        <v>0</v>
      </c>
      <c r="BG49" s="283">
        <f t="shared" si="6"/>
        <v>0</v>
      </c>
      <c r="BH49" s="283">
        <f t="shared" si="7"/>
        <v>0</v>
      </c>
      <c r="BI49" s="283">
        <f t="shared" si="8"/>
        <v>0</v>
      </c>
      <c r="BJ49" s="253" t="s">
        <v>1636</v>
      </c>
      <c r="BK49" s="283">
        <f t="shared" si="9"/>
        <v>0</v>
      </c>
      <c r="BL49" s="253" t="s">
        <v>1647</v>
      </c>
      <c r="BM49" s="282" t="s">
        <v>2103</v>
      </c>
    </row>
    <row r="50" spans="1:65" s="271" customFormat="1" ht="22.9" customHeight="1">
      <c r="A50" s="316"/>
      <c r="B50" s="317"/>
      <c r="C50" s="316"/>
      <c r="D50" s="318" t="s">
        <v>1633</v>
      </c>
      <c r="E50" s="320" t="s">
        <v>1480</v>
      </c>
      <c r="F50" s="320" t="s">
        <v>2028</v>
      </c>
      <c r="G50" s="316"/>
      <c r="H50" s="316"/>
      <c r="J50" s="345"/>
      <c r="K50" s="344"/>
      <c r="M50" s="273"/>
      <c r="P50" s="274">
        <f>P51</f>
        <v>0</v>
      </c>
      <c r="R50" s="274">
        <f>R51</f>
        <v>0</v>
      </c>
      <c r="T50" s="275">
        <f>T51</f>
        <v>0</v>
      </c>
      <c r="AR50" s="272" t="s">
        <v>1641</v>
      </c>
      <c r="AT50" s="276" t="s">
        <v>1633</v>
      </c>
      <c r="AU50" s="276" t="s">
        <v>1641</v>
      </c>
      <c r="AY50" s="272" t="s">
        <v>1638</v>
      </c>
      <c r="BK50" s="277">
        <f>BK51</f>
        <v>0</v>
      </c>
    </row>
    <row r="51" spans="1:65" s="254" customFormat="1" ht="24" customHeight="1">
      <c r="A51" s="295"/>
      <c r="B51" s="298"/>
      <c r="C51" s="321">
        <v>0</v>
      </c>
      <c r="D51" s="321" t="s">
        <v>1642</v>
      </c>
      <c r="E51" s="322" t="s">
        <v>2029</v>
      </c>
      <c r="F51" s="323" t="s">
        <v>2030</v>
      </c>
      <c r="G51" s="324"/>
      <c r="H51" s="325"/>
      <c r="I51" s="65"/>
      <c r="J51" s="346"/>
      <c r="K51" s="347"/>
      <c r="M51" s="289"/>
      <c r="N51" s="290" t="s">
        <v>1646</v>
      </c>
      <c r="O51" s="291">
        <v>0</v>
      </c>
      <c r="P51" s="291">
        <f>O51*H51</f>
        <v>0</v>
      </c>
      <c r="Q51" s="291">
        <v>0</v>
      </c>
      <c r="R51" s="291">
        <f>Q51*H51</f>
        <v>0</v>
      </c>
      <c r="S51" s="291">
        <v>0</v>
      </c>
      <c r="T51" s="292">
        <f>S51*H51</f>
        <v>0</v>
      </c>
      <c r="AR51" s="282" t="s">
        <v>2031</v>
      </c>
      <c r="AT51" s="282" t="s">
        <v>1642</v>
      </c>
      <c r="AU51" s="282" t="s">
        <v>1636</v>
      </c>
      <c r="AY51" s="253" t="s">
        <v>1638</v>
      </c>
      <c r="BE51" s="283">
        <f>IF(N51="základní",J51,0)</f>
        <v>0</v>
      </c>
      <c r="BF51" s="283">
        <f>IF(N51="snížená",J51,0)</f>
        <v>0</v>
      </c>
      <c r="BG51" s="283">
        <f>IF(N51="zákl. přenesená",J51,0)</f>
        <v>0</v>
      </c>
      <c r="BH51" s="283">
        <f>IF(N51="sníž. přenesená",J51,0)</f>
        <v>0</v>
      </c>
      <c r="BI51" s="283">
        <f>IF(N51="nulová",J51,0)</f>
        <v>0</v>
      </c>
      <c r="BJ51" s="253" t="s">
        <v>1636</v>
      </c>
      <c r="BK51" s="283">
        <f>ROUND(I51*H51,2)</f>
        <v>0</v>
      </c>
      <c r="BL51" s="253" t="s">
        <v>2031</v>
      </c>
      <c r="BM51" s="282" t="s">
        <v>2104</v>
      </c>
    </row>
    <row r="52" spans="1:65" s="254" customFormat="1" ht="6.95" customHeight="1">
      <c r="A52" s="295"/>
      <c r="B52" s="309"/>
      <c r="C52" s="310"/>
      <c r="D52" s="310"/>
      <c r="E52" s="310"/>
      <c r="F52" s="310"/>
      <c r="G52" s="310"/>
      <c r="H52" s="310"/>
      <c r="I52" s="259"/>
      <c r="J52" s="310"/>
      <c r="K52" s="340"/>
    </row>
  </sheetData>
  <sheetProtection algorithmName="SHA-512" hashValue="aacBH32BjQp+LIHa8mMHJtUOP5FZDsrzB9cZjcTugNToPW5aJ7sWZKA46tCaC9kKoP/St9+TTvF3biHEMNHPow==" saltValue="jfAyCIE4IMjLnfe/rutn+g==" spinCount="100000" sheet="1" objects="1" scenarios="1" selectLockedCells="1"/>
  <autoFilter ref="C22:K51"/>
  <mergeCells count="1">
    <mergeCell ref="L2:V2"/>
  </mergeCells>
  <pageMargins left="0.39370078740157483" right="0.39370078740157483" top="0.78740157480314965" bottom="0.62" header="0.94488188976377963" footer="0.2"/>
  <pageSetup paperSize="9" scale="75" firstPageNumber="0" fitToHeight="100" orientation="landscape" horizontalDpi="300" verticalDpi="300" r:id="rId1"/>
  <headerFooter>
    <oddFooter>&amp;L&amp;8&amp;F    &amp;A&amp;R&amp;8&amp;D
&amp;P z &amp;N</oddFooter>
  </headerFooter>
  <rowBreaks count="1" manualBreakCount="1">
    <brk id="17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42"/>
  <sheetViews>
    <sheetView workbookViewId="0">
      <selection activeCell="E30" sqref="E30"/>
    </sheetView>
  </sheetViews>
  <sheetFormatPr defaultRowHeight="15"/>
  <cols>
    <col min="1" max="1" width="7.42578125" style="371" customWidth="1"/>
    <col min="2" max="2" width="52.5703125" style="372" customWidth="1"/>
    <col min="3" max="3" width="4" style="373" bestFit="1" customWidth="1"/>
    <col min="4" max="4" width="8" style="374" bestFit="1" customWidth="1"/>
    <col min="5" max="5" width="9" style="362" bestFit="1" customWidth="1"/>
    <col min="6" max="6" width="13.28515625" style="374" bestFit="1" customWidth="1"/>
    <col min="7" max="7" width="9" style="362" bestFit="1" customWidth="1"/>
    <col min="8" max="9" width="12.85546875" style="374" bestFit="1" customWidth="1"/>
    <col min="10" max="10" width="18.140625" style="371" customWidth="1"/>
    <col min="11" max="11" width="9.140625" style="371"/>
    <col min="12" max="246" width="9.140625" style="361"/>
    <col min="247" max="247" width="42.140625" style="361" customWidth="1"/>
    <col min="248" max="248" width="4" style="361" bestFit="1" customWidth="1"/>
    <col min="249" max="249" width="8" style="361" bestFit="1" customWidth="1"/>
    <col min="250" max="250" width="9" style="361" bestFit="1" customWidth="1"/>
    <col min="251" max="251" width="13.28515625" style="361" bestFit="1" customWidth="1"/>
    <col min="252" max="252" width="9" style="361" bestFit="1" customWidth="1"/>
    <col min="253" max="253" width="12.85546875" style="361" bestFit="1" customWidth="1"/>
    <col min="254" max="254" width="9" style="361" bestFit="1" customWidth="1"/>
    <col min="255" max="255" width="12.85546875" style="361" bestFit="1" customWidth="1"/>
    <col min="256" max="502" width="9.140625" style="361"/>
    <col min="503" max="503" width="42.140625" style="361" customWidth="1"/>
    <col min="504" max="504" width="4" style="361" bestFit="1" customWidth="1"/>
    <col min="505" max="505" width="8" style="361" bestFit="1" customWidth="1"/>
    <col min="506" max="506" width="9" style="361" bestFit="1" customWidth="1"/>
    <col min="507" max="507" width="13.28515625" style="361" bestFit="1" customWidth="1"/>
    <col min="508" max="508" width="9" style="361" bestFit="1" customWidth="1"/>
    <col min="509" max="509" width="12.85546875" style="361" bestFit="1" customWidth="1"/>
    <col min="510" max="510" width="9" style="361" bestFit="1" customWidth="1"/>
    <col min="511" max="511" width="12.85546875" style="361" bestFit="1" customWidth="1"/>
    <col min="512" max="758" width="9.140625" style="361"/>
    <col min="759" max="759" width="42.140625" style="361" customWidth="1"/>
    <col min="760" max="760" width="4" style="361" bestFit="1" customWidth="1"/>
    <col min="761" max="761" width="8" style="361" bestFit="1" customWidth="1"/>
    <col min="762" max="762" width="9" style="361" bestFit="1" customWidth="1"/>
    <col min="763" max="763" width="13.28515625" style="361" bestFit="1" customWidth="1"/>
    <col min="764" max="764" width="9" style="361" bestFit="1" customWidth="1"/>
    <col min="765" max="765" width="12.85546875" style="361" bestFit="1" customWidth="1"/>
    <col min="766" max="766" width="9" style="361" bestFit="1" customWidth="1"/>
    <col min="767" max="767" width="12.85546875" style="361" bestFit="1" customWidth="1"/>
    <col min="768" max="1014" width="9.140625" style="361"/>
    <col min="1015" max="1015" width="42.140625" style="361" customWidth="1"/>
    <col min="1016" max="1016" width="4" style="361" bestFit="1" customWidth="1"/>
    <col min="1017" max="1017" width="8" style="361" bestFit="1" customWidth="1"/>
    <col min="1018" max="1018" width="9" style="361" bestFit="1" customWidth="1"/>
    <col min="1019" max="1019" width="13.28515625" style="361" bestFit="1" customWidth="1"/>
    <col min="1020" max="1020" width="9" style="361" bestFit="1" customWidth="1"/>
    <col min="1021" max="1021" width="12.85546875" style="361" bestFit="1" customWidth="1"/>
    <col min="1022" max="1022" width="9" style="361" bestFit="1" customWidth="1"/>
    <col min="1023" max="1023" width="12.85546875" style="361" bestFit="1" customWidth="1"/>
    <col min="1024" max="1270" width="9.140625" style="361"/>
    <col min="1271" max="1271" width="42.140625" style="361" customWidth="1"/>
    <col min="1272" max="1272" width="4" style="361" bestFit="1" customWidth="1"/>
    <col min="1273" max="1273" width="8" style="361" bestFit="1" customWidth="1"/>
    <col min="1274" max="1274" width="9" style="361" bestFit="1" customWidth="1"/>
    <col min="1275" max="1275" width="13.28515625" style="361" bestFit="1" customWidth="1"/>
    <col min="1276" max="1276" width="9" style="361" bestFit="1" customWidth="1"/>
    <col min="1277" max="1277" width="12.85546875" style="361" bestFit="1" customWidth="1"/>
    <col min="1278" max="1278" width="9" style="361" bestFit="1" customWidth="1"/>
    <col min="1279" max="1279" width="12.85546875" style="361" bestFit="1" customWidth="1"/>
    <col min="1280" max="1526" width="9.140625" style="361"/>
    <col min="1527" max="1527" width="42.140625" style="361" customWidth="1"/>
    <col min="1528" max="1528" width="4" style="361" bestFit="1" customWidth="1"/>
    <col min="1529" max="1529" width="8" style="361" bestFit="1" customWidth="1"/>
    <col min="1530" max="1530" width="9" style="361" bestFit="1" customWidth="1"/>
    <col min="1531" max="1531" width="13.28515625" style="361" bestFit="1" customWidth="1"/>
    <col min="1532" max="1532" width="9" style="361" bestFit="1" customWidth="1"/>
    <col min="1533" max="1533" width="12.85546875" style="361" bestFit="1" customWidth="1"/>
    <col min="1534" max="1534" width="9" style="361" bestFit="1" customWidth="1"/>
    <col min="1535" max="1535" width="12.85546875" style="361" bestFit="1" customWidth="1"/>
    <col min="1536" max="1782" width="9.140625" style="361"/>
    <col min="1783" max="1783" width="42.140625" style="361" customWidth="1"/>
    <col min="1784" max="1784" width="4" style="361" bestFit="1" customWidth="1"/>
    <col min="1785" max="1785" width="8" style="361" bestFit="1" customWidth="1"/>
    <col min="1786" max="1786" width="9" style="361" bestFit="1" customWidth="1"/>
    <col min="1787" max="1787" width="13.28515625" style="361" bestFit="1" customWidth="1"/>
    <col min="1788" max="1788" width="9" style="361" bestFit="1" customWidth="1"/>
    <col min="1789" max="1789" width="12.85546875" style="361" bestFit="1" customWidth="1"/>
    <col min="1790" max="1790" width="9" style="361" bestFit="1" customWidth="1"/>
    <col min="1791" max="1791" width="12.85546875" style="361" bestFit="1" customWidth="1"/>
    <col min="1792" max="2038" width="9.140625" style="361"/>
    <col min="2039" max="2039" width="42.140625" style="361" customWidth="1"/>
    <col min="2040" max="2040" width="4" style="361" bestFit="1" customWidth="1"/>
    <col min="2041" max="2041" width="8" style="361" bestFit="1" customWidth="1"/>
    <col min="2042" max="2042" width="9" style="361" bestFit="1" customWidth="1"/>
    <col min="2043" max="2043" width="13.28515625" style="361" bestFit="1" customWidth="1"/>
    <col min="2044" max="2044" width="9" style="361" bestFit="1" customWidth="1"/>
    <col min="2045" max="2045" width="12.85546875" style="361" bestFit="1" customWidth="1"/>
    <col min="2046" max="2046" width="9" style="361" bestFit="1" customWidth="1"/>
    <col min="2047" max="2047" width="12.85546875" style="361" bestFit="1" customWidth="1"/>
    <col min="2048" max="2294" width="9.140625" style="361"/>
    <col min="2295" max="2295" width="42.140625" style="361" customWidth="1"/>
    <col min="2296" max="2296" width="4" style="361" bestFit="1" customWidth="1"/>
    <col min="2297" max="2297" width="8" style="361" bestFit="1" customWidth="1"/>
    <col min="2298" max="2298" width="9" style="361" bestFit="1" customWidth="1"/>
    <col min="2299" max="2299" width="13.28515625" style="361" bestFit="1" customWidth="1"/>
    <col min="2300" max="2300" width="9" style="361" bestFit="1" customWidth="1"/>
    <col min="2301" max="2301" width="12.85546875" style="361" bestFit="1" customWidth="1"/>
    <col min="2302" max="2302" width="9" style="361" bestFit="1" customWidth="1"/>
    <col min="2303" max="2303" width="12.85546875" style="361" bestFit="1" customWidth="1"/>
    <col min="2304" max="2550" width="9.140625" style="361"/>
    <col min="2551" max="2551" width="42.140625" style="361" customWidth="1"/>
    <col min="2552" max="2552" width="4" style="361" bestFit="1" customWidth="1"/>
    <col min="2553" max="2553" width="8" style="361" bestFit="1" customWidth="1"/>
    <col min="2554" max="2554" width="9" style="361" bestFit="1" customWidth="1"/>
    <col min="2555" max="2555" width="13.28515625" style="361" bestFit="1" customWidth="1"/>
    <col min="2556" max="2556" width="9" style="361" bestFit="1" customWidth="1"/>
    <col min="2557" max="2557" width="12.85546875" style="361" bestFit="1" customWidth="1"/>
    <col min="2558" max="2558" width="9" style="361" bestFit="1" customWidth="1"/>
    <col min="2559" max="2559" width="12.85546875" style="361" bestFit="1" customWidth="1"/>
    <col min="2560" max="2806" width="9.140625" style="361"/>
    <col min="2807" max="2807" width="42.140625" style="361" customWidth="1"/>
    <col min="2808" max="2808" width="4" style="361" bestFit="1" customWidth="1"/>
    <col min="2809" max="2809" width="8" style="361" bestFit="1" customWidth="1"/>
    <col min="2810" max="2810" width="9" style="361" bestFit="1" customWidth="1"/>
    <col min="2811" max="2811" width="13.28515625" style="361" bestFit="1" customWidth="1"/>
    <col min="2812" max="2812" width="9" style="361" bestFit="1" customWidth="1"/>
    <col min="2813" max="2813" width="12.85546875" style="361" bestFit="1" customWidth="1"/>
    <col min="2814" max="2814" width="9" style="361" bestFit="1" customWidth="1"/>
    <col min="2815" max="2815" width="12.85546875" style="361" bestFit="1" customWidth="1"/>
    <col min="2816" max="3062" width="9.140625" style="361"/>
    <col min="3063" max="3063" width="42.140625" style="361" customWidth="1"/>
    <col min="3064" max="3064" width="4" style="361" bestFit="1" customWidth="1"/>
    <col min="3065" max="3065" width="8" style="361" bestFit="1" customWidth="1"/>
    <col min="3066" max="3066" width="9" style="361" bestFit="1" customWidth="1"/>
    <col min="3067" max="3067" width="13.28515625" style="361" bestFit="1" customWidth="1"/>
    <col min="3068" max="3068" width="9" style="361" bestFit="1" customWidth="1"/>
    <col min="3069" max="3069" width="12.85546875" style="361" bestFit="1" customWidth="1"/>
    <col min="3070" max="3070" width="9" style="361" bestFit="1" customWidth="1"/>
    <col min="3071" max="3071" width="12.85546875" style="361" bestFit="1" customWidth="1"/>
    <col min="3072" max="3318" width="9.140625" style="361"/>
    <col min="3319" max="3319" width="42.140625" style="361" customWidth="1"/>
    <col min="3320" max="3320" width="4" style="361" bestFit="1" customWidth="1"/>
    <col min="3321" max="3321" width="8" style="361" bestFit="1" customWidth="1"/>
    <col min="3322" max="3322" width="9" style="361" bestFit="1" customWidth="1"/>
    <col min="3323" max="3323" width="13.28515625" style="361" bestFit="1" customWidth="1"/>
    <col min="3324" max="3324" width="9" style="361" bestFit="1" customWidth="1"/>
    <col min="3325" max="3325" width="12.85546875" style="361" bestFit="1" customWidth="1"/>
    <col min="3326" max="3326" width="9" style="361" bestFit="1" customWidth="1"/>
    <col min="3327" max="3327" width="12.85546875" style="361" bestFit="1" customWidth="1"/>
    <col min="3328" max="3574" width="9.140625" style="361"/>
    <col min="3575" max="3575" width="42.140625" style="361" customWidth="1"/>
    <col min="3576" max="3576" width="4" style="361" bestFit="1" customWidth="1"/>
    <col min="3577" max="3577" width="8" style="361" bestFit="1" customWidth="1"/>
    <col min="3578" max="3578" width="9" style="361" bestFit="1" customWidth="1"/>
    <col min="3579" max="3579" width="13.28515625" style="361" bestFit="1" customWidth="1"/>
    <col min="3580" max="3580" width="9" style="361" bestFit="1" customWidth="1"/>
    <col min="3581" max="3581" width="12.85546875" style="361" bestFit="1" customWidth="1"/>
    <col min="3582" max="3582" width="9" style="361" bestFit="1" customWidth="1"/>
    <col min="3583" max="3583" width="12.85546875" style="361" bestFit="1" customWidth="1"/>
    <col min="3584" max="3830" width="9.140625" style="361"/>
    <col min="3831" max="3831" width="42.140625" style="361" customWidth="1"/>
    <col min="3832" max="3832" width="4" style="361" bestFit="1" customWidth="1"/>
    <col min="3833" max="3833" width="8" style="361" bestFit="1" customWidth="1"/>
    <col min="3834" max="3834" width="9" style="361" bestFit="1" customWidth="1"/>
    <col min="3835" max="3835" width="13.28515625" style="361" bestFit="1" customWidth="1"/>
    <col min="3836" max="3836" width="9" style="361" bestFit="1" customWidth="1"/>
    <col min="3837" max="3837" width="12.85546875" style="361" bestFit="1" customWidth="1"/>
    <col min="3838" max="3838" width="9" style="361" bestFit="1" customWidth="1"/>
    <col min="3839" max="3839" width="12.85546875" style="361" bestFit="1" customWidth="1"/>
    <col min="3840" max="4086" width="9.140625" style="361"/>
    <col min="4087" max="4087" width="42.140625" style="361" customWidth="1"/>
    <col min="4088" max="4088" width="4" style="361" bestFit="1" customWidth="1"/>
    <col min="4089" max="4089" width="8" style="361" bestFit="1" customWidth="1"/>
    <col min="4090" max="4090" width="9" style="361" bestFit="1" customWidth="1"/>
    <col min="4091" max="4091" width="13.28515625" style="361" bestFit="1" customWidth="1"/>
    <col min="4092" max="4092" width="9" style="361" bestFit="1" customWidth="1"/>
    <col min="4093" max="4093" width="12.85546875" style="361" bestFit="1" customWidth="1"/>
    <col min="4094" max="4094" width="9" style="361" bestFit="1" customWidth="1"/>
    <col min="4095" max="4095" width="12.85546875" style="361" bestFit="1" customWidth="1"/>
    <col min="4096" max="4342" width="9.140625" style="361"/>
    <col min="4343" max="4343" width="42.140625" style="361" customWidth="1"/>
    <col min="4344" max="4344" width="4" style="361" bestFit="1" customWidth="1"/>
    <col min="4345" max="4345" width="8" style="361" bestFit="1" customWidth="1"/>
    <col min="4346" max="4346" width="9" style="361" bestFit="1" customWidth="1"/>
    <col min="4347" max="4347" width="13.28515625" style="361" bestFit="1" customWidth="1"/>
    <col min="4348" max="4348" width="9" style="361" bestFit="1" customWidth="1"/>
    <col min="4349" max="4349" width="12.85546875" style="361" bestFit="1" customWidth="1"/>
    <col min="4350" max="4350" width="9" style="361" bestFit="1" customWidth="1"/>
    <col min="4351" max="4351" width="12.85546875" style="361" bestFit="1" customWidth="1"/>
    <col min="4352" max="4598" width="9.140625" style="361"/>
    <col min="4599" max="4599" width="42.140625" style="361" customWidth="1"/>
    <col min="4600" max="4600" width="4" style="361" bestFit="1" customWidth="1"/>
    <col min="4601" max="4601" width="8" style="361" bestFit="1" customWidth="1"/>
    <col min="4602" max="4602" width="9" style="361" bestFit="1" customWidth="1"/>
    <col min="4603" max="4603" width="13.28515625" style="361" bestFit="1" customWidth="1"/>
    <col min="4604" max="4604" width="9" style="361" bestFit="1" customWidth="1"/>
    <col min="4605" max="4605" width="12.85546875" style="361" bestFit="1" customWidth="1"/>
    <col min="4606" max="4606" width="9" style="361" bestFit="1" customWidth="1"/>
    <col min="4607" max="4607" width="12.85546875" style="361" bestFit="1" customWidth="1"/>
    <col min="4608" max="4854" width="9.140625" style="361"/>
    <col min="4855" max="4855" width="42.140625" style="361" customWidth="1"/>
    <col min="4856" max="4856" width="4" style="361" bestFit="1" customWidth="1"/>
    <col min="4857" max="4857" width="8" style="361" bestFit="1" customWidth="1"/>
    <col min="4858" max="4858" width="9" style="361" bestFit="1" customWidth="1"/>
    <col min="4859" max="4859" width="13.28515625" style="361" bestFit="1" customWidth="1"/>
    <col min="4860" max="4860" width="9" style="361" bestFit="1" customWidth="1"/>
    <col min="4861" max="4861" width="12.85546875" style="361" bestFit="1" customWidth="1"/>
    <col min="4862" max="4862" width="9" style="361" bestFit="1" customWidth="1"/>
    <col min="4863" max="4863" width="12.85546875" style="361" bestFit="1" customWidth="1"/>
    <col min="4864" max="5110" width="9.140625" style="361"/>
    <col min="5111" max="5111" width="42.140625" style="361" customWidth="1"/>
    <col min="5112" max="5112" width="4" style="361" bestFit="1" customWidth="1"/>
    <col min="5113" max="5113" width="8" style="361" bestFit="1" customWidth="1"/>
    <col min="5114" max="5114" width="9" style="361" bestFit="1" customWidth="1"/>
    <col min="5115" max="5115" width="13.28515625" style="361" bestFit="1" customWidth="1"/>
    <col min="5116" max="5116" width="9" style="361" bestFit="1" customWidth="1"/>
    <col min="5117" max="5117" width="12.85546875" style="361" bestFit="1" customWidth="1"/>
    <col min="5118" max="5118" width="9" style="361" bestFit="1" customWidth="1"/>
    <col min="5119" max="5119" width="12.85546875" style="361" bestFit="1" customWidth="1"/>
    <col min="5120" max="5366" width="9.140625" style="361"/>
    <col min="5367" max="5367" width="42.140625" style="361" customWidth="1"/>
    <col min="5368" max="5368" width="4" style="361" bestFit="1" customWidth="1"/>
    <col min="5369" max="5369" width="8" style="361" bestFit="1" customWidth="1"/>
    <col min="5370" max="5370" width="9" style="361" bestFit="1" customWidth="1"/>
    <col min="5371" max="5371" width="13.28515625" style="361" bestFit="1" customWidth="1"/>
    <col min="5372" max="5372" width="9" style="361" bestFit="1" customWidth="1"/>
    <col min="5373" max="5373" width="12.85546875" style="361" bestFit="1" customWidth="1"/>
    <col min="5374" max="5374" width="9" style="361" bestFit="1" customWidth="1"/>
    <col min="5375" max="5375" width="12.85546875" style="361" bestFit="1" customWidth="1"/>
    <col min="5376" max="5622" width="9.140625" style="361"/>
    <col min="5623" max="5623" width="42.140625" style="361" customWidth="1"/>
    <col min="5624" max="5624" width="4" style="361" bestFit="1" customWidth="1"/>
    <col min="5625" max="5625" width="8" style="361" bestFit="1" customWidth="1"/>
    <col min="5626" max="5626" width="9" style="361" bestFit="1" customWidth="1"/>
    <col min="5627" max="5627" width="13.28515625" style="361" bestFit="1" customWidth="1"/>
    <col min="5628" max="5628" width="9" style="361" bestFit="1" customWidth="1"/>
    <col min="5629" max="5629" width="12.85546875" style="361" bestFit="1" customWidth="1"/>
    <col min="5630" max="5630" width="9" style="361" bestFit="1" customWidth="1"/>
    <col min="5631" max="5631" width="12.85546875" style="361" bestFit="1" customWidth="1"/>
    <col min="5632" max="5878" width="9.140625" style="361"/>
    <col min="5879" max="5879" width="42.140625" style="361" customWidth="1"/>
    <col min="5880" max="5880" width="4" style="361" bestFit="1" customWidth="1"/>
    <col min="5881" max="5881" width="8" style="361" bestFit="1" customWidth="1"/>
    <col min="5882" max="5882" width="9" style="361" bestFit="1" customWidth="1"/>
    <col min="5883" max="5883" width="13.28515625" style="361" bestFit="1" customWidth="1"/>
    <col min="5884" max="5884" width="9" style="361" bestFit="1" customWidth="1"/>
    <col min="5885" max="5885" width="12.85546875" style="361" bestFit="1" customWidth="1"/>
    <col min="5886" max="5886" width="9" style="361" bestFit="1" customWidth="1"/>
    <col min="5887" max="5887" width="12.85546875" style="361" bestFit="1" customWidth="1"/>
    <col min="5888" max="6134" width="9.140625" style="361"/>
    <col min="6135" max="6135" width="42.140625" style="361" customWidth="1"/>
    <col min="6136" max="6136" width="4" style="361" bestFit="1" customWidth="1"/>
    <col min="6137" max="6137" width="8" style="361" bestFit="1" customWidth="1"/>
    <col min="6138" max="6138" width="9" style="361" bestFit="1" customWidth="1"/>
    <col min="6139" max="6139" width="13.28515625" style="361" bestFit="1" customWidth="1"/>
    <col min="6140" max="6140" width="9" style="361" bestFit="1" customWidth="1"/>
    <col min="6141" max="6141" width="12.85546875" style="361" bestFit="1" customWidth="1"/>
    <col min="6142" max="6142" width="9" style="361" bestFit="1" customWidth="1"/>
    <col min="6143" max="6143" width="12.85546875" style="361" bestFit="1" customWidth="1"/>
    <col min="6144" max="6390" width="9.140625" style="361"/>
    <col min="6391" max="6391" width="42.140625" style="361" customWidth="1"/>
    <col min="6392" max="6392" width="4" style="361" bestFit="1" customWidth="1"/>
    <col min="6393" max="6393" width="8" style="361" bestFit="1" customWidth="1"/>
    <col min="6394" max="6394" width="9" style="361" bestFit="1" customWidth="1"/>
    <col min="6395" max="6395" width="13.28515625" style="361" bestFit="1" customWidth="1"/>
    <col min="6396" max="6396" width="9" style="361" bestFit="1" customWidth="1"/>
    <col min="6397" max="6397" width="12.85546875" style="361" bestFit="1" customWidth="1"/>
    <col min="6398" max="6398" width="9" style="361" bestFit="1" customWidth="1"/>
    <col min="6399" max="6399" width="12.85546875" style="361" bestFit="1" customWidth="1"/>
    <col min="6400" max="6646" width="9.140625" style="361"/>
    <col min="6647" max="6647" width="42.140625" style="361" customWidth="1"/>
    <col min="6648" max="6648" width="4" style="361" bestFit="1" customWidth="1"/>
    <col min="6649" max="6649" width="8" style="361" bestFit="1" customWidth="1"/>
    <col min="6650" max="6650" width="9" style="361" bestFit="1" customWidth="1"/>
    <col min="6651" max="6651" width="13.28515625" style="361" bestFit="1" customWidth="1"/>
    <col min="6652" max="6652" width="9" style="361" bestFit="1" customWidth="1"/>
    <col min="6653" max="6653" width="12.85546875" style="361" bestFit="1" customWidth="1"/>
    <col min="6654" max="6654" width="9" style="361" bestFit="1" customWidth="1"/>
    <col min="6655" max="6655" width="12.85546875" style="361" bestFit="1" customWidth="1"/>
    <col min="6656" max="6902" width="9.140625" style="361"/>
    <col min="6903" max="6903" width="42.140625" style="361" customWidth="1"/>
    <col min="6904" max="6904" width="4" style="361" bestFit="1" customWidth="1"/>
    <col min="6905" max="6905" width="8" style="361" bestFit="1" customWidth="1"/>
    <col min="6906" max="6906" width="9" style="361" bestFit="1" customWidth="1"/>
    <col min="6907" max="6907" width="13.28515625" style="361" bestFit="1" customWidth="1"/>
    <col min="6908" max="6908" width="9" style="361" bestFit="1" customWidth="1"/>
    <col min="6909" max="6909" width="12.85546875" style="361" bestFit="1" customWidth="1"/>
    <col min="6910" max="6910" width="9" style="361" bestFit="1" customWidth="1"/>
    <col min="6911" max="6911" width="12.85546875" style="361" bestFit="1" customWidth="1"/>
    <col min="6912" max="7158" width="9.140625" style="361"/>
    <col min="7159" max="7159" width="42.140625" style="361" customWidth="1"/>
    <col min="7160" max="7160" width="4" style="361" bestFit="1" customWidth="1"/>
    <col min="7161" max="7161" width="8" style="361" bestFit="1" customWidth="1"/>
    <col min="7162" max="7162" width="9" style="361" bestFit="1" customWidth="1"/>
    <col min="7163" max="7163" width="13.28515625" style="361" bestFit="1" customWidth="1"/>
    <col min="7164" max="7164" width="9" style="361" bestFit="1" customWidth="1"/>
    <col min="7165" max="7165" width="12.85546875" style="361" bestFit="1" customWidth="1"/>
    <col min="7166" max="7166" width="9" style="361" bestFit="1" customWidth="1"/>
    <col min="7167" max="7167" width="12.85546875" style="361" bestFit="1" customWidth="1"/>
    <col min="7168" max="7414" width="9.140625" style="361"/>
    <col min="7415" max="7415" width="42.140625" style="361" customWidth="1"/>
    <col min="7416" max="7416" width="4" style="361" bestFit="1" customWidth="1"/>
    <col min="7417" max="7417" width="8" style="361" bestFit="1" customWidth="1"/>
    <col min="7418" max="7418" width="9" style="361" bestFit="1" customWidth="1"/>
    <col min="7419" max="7419" width="13.28515625" style="361" bestFit="1" customWidth="1"/>
    <col min="7420" max="7420" width="9" style="361" bestFit="1" customWidth="1"/>
    <col min="7421" max="7421" width="12.85546875" style="361" bestFit="1" customWidth="1"/>
    <col min="7422" max="7422" width="9" style="361" bestFit="1" customWidth="1"/>
    <col min="7423" max="7423" width="12.85546875" style="361" bestFit="1" customWidth="1"/>
    <col min="7424" max="7670" width="9.140625" style="361"/>
    <col min="7671" max="7671" width="42.140625" style="361" customWidth="1"/>
    <col min="7672" max="7672" width="4" style="361" bestFit="1" customWidth="1"/>
    <col min="7673" max="7673" width="8" style="361" bestFit="1" customWidth="1"/>
    <col min="7674" max="7674" width="9" style="361" bestFit="1" customWidth="1"/>
    <col min="7675" max="7675" width="13.28515625" style="361" bestFit="1" customWidth="1"/>
    <col min="7676" max="7676" width="9" style="361" bestFit="1" customWidth="1"/>
    <col min="7677" max="7677" width="12.85546875" style="361" bestFit="1" customWidth="1"/>
    <col min="7678" max="7678" width="9" style="361" bestFit="1" customWidth="1"/>
    <col min="7679" max="7679" width="12.85546875" style="361" bestFit="1" customWidth="1"/>
    <col min="7680" max="7926" width="9.140625" style="361"/>
    <col min="7927" max="7927" width="42.140625" style="361" customWidth="1"/>
    <col min="7928" max="7928" width="4" style="361" bestFit="1" customWidth="1"/>
    <col min="7929" max="7929" width="8" style="361" bestFit="1" customWidth="1"/>
    <col min="7930" max="7930" width="9" style="361" bestFit="1" customWidth="1"/>
    <col min="7931" max="7931" width="13.28515625" style="361" bestFit="1" customWidth="1"/>
    <col min="7932" max="7932" width="9" style="361" bestFit="1" customWidth="1"/>
    <col min="7933" max="7933" width="12.85546875" style="361" bestFit="1" customWidth="1"/>
    <col min="7934" max="7934" width="9" style="361" bestFit="1" customWidth="1"/>
    <col min="7935" max="7935" width="12.85546875" style="361" bestFit="1" customWidth="1"/>
    <col min="7936" max="8182" width="9.140625" style="361"/>
    <col min="8183" max="8183" width="42.140625" style="361" customWidth="1"/>
    <col min="8184" max="8184" width="4" style="361" bestFit="1" customWidth="1"/>
    <col min="8185" max="8185" width="8" style="361" bestFit="1" customWidth="1"/>
    <col min="8186" max="8186" width="9" style="361" bestFit="1" customWidth="1"/>
    <col min="8187" max="8187" width="13.28515625" style="361" bestFit="1" customWidth="1"/>
    <col min="8188" max="8188" width="9" style="361" bestFit="1" customWidth="1"/>
    <col min="8189" max="8189" width="12.85546875" style="361" bestFit="1" customWidth="1"/>
    <col min="8190" max="8190" width="9" style="361" bestFit="1" customWidth="1"/>
    <col min="8191" max="8191" width="12.85546875" style="361" bestFit="1" customWidth="1"/>
    <col min="8192" max="8438" width="9.140625" style="361"/>
    <col min="8439" max="8439" width="42.140625" style="361" customWidth="1"/>
    <col min="8440" max="8440" width="4" style="361" bestFit="1" customWidth="1"/>
    <col min="8441" max="8441" width="8" style="361" bestFit="1" customWidth="1"/>
    <col min="8442" max="8442" width="9" style="361" bestFit="1" customWidth="1"/>
    <col min="8443" max="8443" width="13.28515625" style="361" bestFit="1" customWidth="1"/>
    <col min="8444" max="8444" width="9" style="361" bestFit="1" customWidth="1"/>
    <col min="8445" max="8445" width="12.85546875" style="361" bestFit="1" customWidth="1"/>
    <col min="8446" max="8446" width="9" style="361" bestFit="1" customWidth="1"/>
    <col min="8447" max="8447" width="12.85546875" style="361" bestFit="1" customWidth="1"/>
    <col min="8448" max="8694" width="9.140625" style="361"/>
    <col min="8695" max="8695" width="42.140625" style="361" customWidth="1"/>
    <col min="8696" max="8696" width="4" style="361" bestFit="1" customWidth="1"/>
    <col min="8697" max="8697" width="8" style="361" bestFit="1" customWidth="1"/>
    <col min="8698" max="8698" width="9" style="361" bestFit="1" customWidth="1"/>
    <col min="8699" max="8699" width="13.28515625" style="361" bestFit="1" customWidth="1"/>
    <col min="8700" max="8700" width="9" style="361" bestFit="1" customWidth="1"/>
    <col min="8701" max="8701" width="12.85546875" style="361" bestFit="1" customWidth="1"/>
    <col min="8702" max="8702" width="9" style="361" bestFit="1" customWidth="1"/>
    <col min="8703" max="8703" width="12.85546875" style="361" bestFit="1" customWidth="1"/>
    <col min="8704" max="8950" width="9.140625" style="361"/>
    <col min="8951" max="8951" width="42.140625" style="361" customWidth="1"/>
    <col min="8952" max="8952" width="4" style="361" bestFit="1" customWidth="1"/>
    <col min="8953" max="8953" width="8" style="361" bestFit="1" customWidth="1"/>
    <col min="8954" max="8954" width="9" style="361" bestFit="1" customWidth="1"/>
    <col min="8955" max="8955" width="13.28515625" style="361" bestFit="1" customWidth="1"/>
    <col min="8956" max="8956" width="9" style="361" bestFit="1" customWidth="1"/>
    <col min="8957" max="8957" width="12.85546875" style="361" bestFit="1" customWidth="1"/>
    <col min="8958" max="8958" width="9" style="361" bestFit="1" customWidth="1"/>
    <col min="8959" max="8959" width="12.85546875" style="361" bestFit="1" customWidth="1"/>
    <col min="8960" max="9206" width="9.140625" style="361"/>
    <col min="9207" max="9207" width="42.140625" style="361" customWidth="1"/>
    <col min="9208" max="9208" width="4" style="361" bestFit="1" customWidth="1"/>
    <col min="9209" max="9209" width="8" style="361" bestFit="1" customWidth="1"/>
    <col min="9210" max="9210" width="9" style="361" bestFit="1" customWidth="1"/>
    <col min="9211" max="9211" width="13.28515625" style="361" bestFit="1" customWidth="1"/>
    <col min="9212" max="9212" width="9" style="361" bestFit="1" customWidth="1"/>
    <col min="9213" max="9213" width="12.85546875" style="361" bestFit="1" customWidth="1"/>
    <col min="9214" max="9214" width="9" style="361" bestFit="1" customWidth="1"/>
    <col min="9215" max="9215" width="12.85546875" style="361" bestFit="1" customWidth="1"/>
    <col min="9216" max="9462" width="9.140625" style="361"/>
    <col min="9463" max="9463" width="42.140625" style="361" customWidth="1"/>
    <col min="9464" max="9464" width="4" style="361" bestFit="1" customWidth="1"/>
    <col min="9465" max="9465" width="8" style="361" bestFit="1" customWidth="1"/>
    <col min="9466" max="9466" width="9" style="361" bestFit="1" customWidth="1"/>
    <col min="9467" max="9467" width="13.28515625" style="361" bestFit="1" customWidth="1"/>
    <col min="9468" max="9468" width="9" style="361" bestFit="1" customWidth="1"/>
    <col min="9469" max="9469" width="12.85546875" style="361" bestFit="1" customWidth="1"/>
    <col min="9470" max="9470" width="9" style="361" bestFit="1" customWidth="1"/>
    <col min="9471" max="9471" width="12.85546875" style="361" bestFit="1" customWidth="1"/>
    <col min="9472" max="9718" width="9.140625" style="361"/>
    <col min="9719" max="9719" width="42.140625" style="361" customWidth="1"/>
    <col min="9720" max="9720" width="4" style="361" bestFit="1" customWidth="1"/>
    <col min="9721" max="9721" width="8" style="361" bestFit="1" customWidth="1"/>
    <col min="9722" max="9722" width="9" style="361" bestFit="1" customWidth="1"/>
    <col min="9723" max="9723" width="13.28515625" style="361" bestFit="1" customWidth="1"/>
    <col min="9724" max="9724" width="9" style="361" bestFit="1" customWidth="1"/>
    <col min="9725" max="9725" width="12.85546875" style="361" bestFit="1" customWidth="1"/>
    <col min="9726" max="9726" width="9" style="361" bestFit="1" customWidth="1"/>
    <col min="9727" max="9727" width="12.85546875" style="361" bestFit="1" customWidth="1"/>
    <col min="9728" max="9974" width="9.140625" style="361"/>
    <col min="9975" max="9975" width="42.140625" style="361" customWidth="1"/>
    <col min="9976" max="9976" width="4" style="361" bestFit="1" customWidth="1"/>
    <col min="9977" max="9977" width="8" style="361" bestFit="1" customWidth="1"/>
    <col min="9978" max="9978" width="9" style="361" bestFit="1" customWidth="1"/>
    <col min="9979" max="9979" width="13.28515625" style="361" bestFit="1" customWidth="1"/>
    <col min="9980" max="9980" width="9" style="361" bestFit="1" customWidth="1"/>
    <col min="9981" max="9981" width="12.85546875" style="361" bestFit="1" customWidth="1"/>
    <col min="9982" max="9982" width="9" style="361" bestFit="1" customWidth="1"/>
    <col min="9983" max="9983" width="12.85546875" style="361" bestFit="1" customWidth="1"/>
    <col min="9984" max="10230" width="9.140625" style="361"/>
    <col min="10231" max="10231" width="42.140625" style="361" customWidth="1"/>
    <col min="10232" max="10232" width="4" style="361" bestFit="1" customWidth="1"/>
    <col min="10233" max="10233" width="8" style="361" bestFit="1" customWidth="1"/>
    <col min="10234" max="10234" width="9" style="361" bestFit="1" customWidth="1"/>
    <col min="10235" max="10235" width="13.28515625" style="361" bestFit="1" customWidth="1"/>
    <col min="10236" max="10236" width="9" style="361" bestFit="1" customWidth="1"/>
    <col min="10237" max="10237" width="12.85546875" style="361" bestFit="1" customWidth="1"/>
    <col min="10238" max="10238" width="9" style="361" bestFit="1" customWidth="1"/>
    <col min="10239" max="10239" width="12.85546875" style="361" bestFit="1" customWidth="1"/>
    <col min="10240" max="10486" width="9.140625" style="361"/>
    <col min="10487" max="10487" width="42.140625" style="361" customWidth="1"/>
    <col min="10488" max="10488" width="4" style="361" bestFit="1" customWidth="1"/>
    <col min="10489" max="10489" width="8" style="361" bestFit="1" customWidth="1"/>
    <col min="10490" max="10490" width="9" style="361" bestFit="1" customWidth="1"/>
    <col min="10491" max="10491" width="13.28515625" style="361" bestFit="1" customWidth="1"/>
    <col min="10492" max="10492" width="9" style="361" bestFit="1" customWidth="1"/>
    <col min="10493" max="10493" width="12.85546875" style="361" bestFit="1" customWidth="1"/>
    <col min="10494" max="10494" width="9" style="361" bestFit="1" customWidth="1"/>
    <col min="10495" max="10495" width="12.85546875" style="361" bestFit="1" customWidth="1"/>
    <col min="10496" max="10742" width="9.140625" style="361"/>
    <col min="10743" max="10743" width="42.140625" style="361" customWidth="1"/>
    <col min="10744" max="10744" width="4" style="361" bestFit="1" customWidth="1"/>
    <col min="10745" max="10745" width="8" style="361" bestFit="1" customWidth="1"/>
    <col min="10746" max="10746" width="9" style="361" bestFit="1" customWidth="1"/>
    <col min="10747" max="10747" width="13.28515625" style="361" bestFit="1" customWidth="1"/>
    <col min="10748" max="10748" width="9" style="361" bestFit="1" customWidth="1"/>
    <col min="10749" max="10749" width="12.85546875" style="361" bestFit="1" customWidth="1"/>
    <col min="10750" max="10750" width="9" style="361" bestFit="1" customWidth="1"/>
    <col min="10751" max="10751" width="12.85546875" style="361" bestFit="1" customWidth="1"/>
    <col min="10752" max="10998" width="9.140625" style="361"/>
    <col min="10999" max="10999" width="42.140625" style="361" customWidth="1"/>
    <col min="11000" max="11000" width="4" style="361" bestFit="1" customWidth="1"/>
    <col min="11001" max="11001" width="8" style="361" bestFit="1" customWidth="1"/>
    <col min="11002" max="11002" width="9" style="361" bestFit="1" customWidth="1"/>
    <col min="11003" max="11003" width="13.28515625" style="361" bestFit="1" customWidth="1"/>
    <col min="11004" max="11004" width="9" style="361" bestFit="1" customWidth="1"/>
    <col min="11005" max="11005" width="12.85546875" style="361" bestFit="1" customWidth="1"/>
    <col min="11006" max="11006" width="9" style="361" bestFit="1" customWidth="1"/>
    <col min="11007" max="11007" width="12.85546875" style="361" bestFit="1" customWidth="1"/>
    <col min="11008" max="11254" width="9.140625" style="361"/>
    <col min="11255" max="11255" width="42.140625" style="361" customWidth="1"/>
    <col min="11256" max="11256" width="4" style="361" bestFit="1" customWidth="1"/>
    <col min="11257" max="11257" width="8" style="361" bestFit="1" customWidth="1"/>
    <col min="11258" max="11258" width="9" style="361" bestFit="1" customWidth="1"/>
    <col min="11259" max="11259" width="13.28515625" style="361" bestFit="1" customWidth="1"/>
    <col min="11260" max="11260" width="9" style="361" bestFit="1" customWidth="1"/>
    <col min="11261" max="11261" width="12.85546875" style="361" bestFit="1" customWidth="1"/>
    <col min="11262" max="11262" width="9" style="361" bestFit="1" customWidth="1"/>
    <col min="11263" max="11263" width="12.85546875" style="361" bestFit="1" customWidth="1"/>
    <col min="11264" max="11510" width="9.140625" style="361"/>
    <col min="11511" max="11511" width="42.140625" style="361" customWidth="1"/>
    <col min="11512" max="11512" width="4" style="361" bestFit="1" customWidth="1"/>
    <col min="11513" max="11513" width="8" style="361" bestFit="1" customWidth="1"/>
    <col min="11514" max="11514" width="9" style="361" bestFit="1" customWidth="1"/>
    <col min="11515" max="11515" width="13.28515625" style="361" bestFit="1" customWidth="1"/>
    <col min="11516" max="11516" width="9" style="361" bestFit="1" customWidth="1"/>
    <col min="11517" max="11517" width="12.85546875" style="361" bestFit="1" customWidth="1"/>
    <col min="11518" max="11518" width="9" style="361" bestFit="1" customWidth="1"/>
    <col min="11519" max="11519" width="12.85546875" style="361" bestFit="1" customWidth="1"/>
    <col min="11520" max="11766" width="9.140625" style="361"/>
    <col min="11767" max="11767" width="42.140625" style="361" customWidth="1"/>
    <col min="11768" max="11768" width="4" style="361" bestFit="1" customWidth="1"/>
    <col min="11769" max="11769" width="8" style="361" bestFit="1" customWidth="1"/>
    <col min="11770" max="11770" width="9" style="361" bestFit="1" customWidth="1"/>
    <col min="11771" max="11771" width="13.28515625" style="361" bestFit="1" customWidth="1"/>
    <col min="11772" max="11772" width="9" style="361" bestFit="1" customWidth="1"/>
    <col min="11773" max="11773" width="12.85546875" style="361" bestFit="1" customWidth="1"/>
    <col min="11774" max="11774" width="9" style="361" bestFit="1" customWidth="1"/>
    <col min="11775" max="11775" width="12.85546875" style="361" bestFit="1" customWidth="1"/>
    <col min="11776" max="12022" width="9.140625" style="361"/>
    <col min="12023" max="12023" width="42.140625" style="361" customWidth="1"/>
    <col min="12024" max="12024" width="4" style="361" bestFit="1" customWidth="1"/>
    <col min="12025" max="12025" width="8" style="361" bestFit="1" customWidth="1"/>
    <col min="12026" max="12026" width="9" style="361" bestFit="1" customWidth="1"/>
    <col min="12027" max="12027" width="13.28515625" style="361" bestFit="1" customWidth="1"/>
    <col min="12028" max="12028" width="9" style="361" bestFit="1" customWidth="1"/>
    <col min="12029" max="12029" width="12.85546875" style="361" bestFit="1" customWidth="1"/>
    <col min="12030" max="12030" width="9" style="361" bestFit="1" customWidth="1"/>
    <col min="12031" max="12031" width="12.85546875" style="361" bestFit="1" customWidth="1"/>
    <col min="12032" max="12278" width="9.140625" style="361"/>
    <col min="12279" max="12279" width="42.140625" style="361" customWidth="1"/>
    <col min="12280" max="12280" width="4" style="361" bestFit="1" customWidth="1"/>
    <col min="12281" max="12281" width="8" style="361" bestFit="1" customWidth="1"/>
    <col min="12282" max="12282" width="9" style="361" bestFit="1" customWidth="1"/>
    <col min="12283" max="12283" width="13.28515625" style="361" bestFit="1" customWidth="1"/>
    <col min="12284" max="12284" width="9" style="361" bestFit="1" customWidth="1"/>
    <col min="12285" max="12285" width="12.85546875" style="361" bestFit="1" customWidth="1"/>
    <col min="12286" max="12286" width="9" style="361" bestFit="1" customWidth="1"/>
    <col min="12287" max="12287" width="12.85546875" style="361" bestFit="1" customWidth="1"/>
    <col min="12288" max="12534" width="9.140625" style="361"/>
    <col min="12535" max="12535" width="42.140625" style="361" customWidth="1"/>
    <col min="12536" max="12536" width="4" style="361" bestFit="1" customWidth="1"/>
    <col min="12537" max="12537" width="8" style="361" bestFit="1" customWidth="1"/>
    <col min="12538" max="12538" width="9" style="361" bestFit="1" customWidth="1"/>
    <col min="12539" max="12539" width="13.28515625" style="361" bestFit="1" customWidth="1"/>
    <col min="12540" max="12540" width="9" style="361" bestFit="1" customWidth="1"/>
    <col min="12541" max="12541" width="12.85546875" style="361" bestFit="1" customWidth="1"/>
    <col min="12542" max="12542" width="9" style="361" bestFit="1" customWidth="1"/>
    <col min="12543" max="12543" width="12.85546875" style="361" bestFit="1" customWidth="1"/>
    <col min="12544" max="12790" width="9.140625" style="361"/>
    <col min="12791" max="12791" width="42.140625" style="361" customWidth="1"/>
    <col min="12792" max="12792" width="4" style="361" bestFit="1" customWidth="1"/>
    <col min="12793" max="12793" width="8" style="361" bestFit="1" customWidth="1"/>
    <col min="12794" max="12794" width="9" style="361" bestFit="1" customWidth="1"/>
    <col min="12795" max="12795" width="13.28515625" style="361" bestFit="1" customWidth="1"/>
    <col min="12796" max="12796" width="9" style="361" bestFit="1" customWidth="1"/>
    <col min="12797" max="12797" width="12.85546875" style="361" bestFit="1" customWidth="1"/>
    <col min="12798" max="12798" width="9" style="361" bestFit="1" customWidth="1"/>
    <col min="12799" max="12799" width="12.85546875" style="361" bestFit="1" customWidth="1"/>
    <col min="12800" max="13046" width="9.140625" style="361"/>
    <col min="13047" max="13047" width="42.140625" style="361" customWidth="1"/>
    <col min="13048" max="13048" width="4" style="361" bestFit="1" customWidth="1"/>
    <col min="13049" max="13049" width="8" style="361" bestFit="1" customWidth="1"/>
    <col min="13050" max="13050" width="9" style="361" bestFit="1" customWidth="1"/>
    <col min="13051" max="13051" width="13.28515625" style="361" bestFit="1" customWidth="1"/>
    <col min="13052" max="13052" width="9" style="361" bestFit="1" customWidth="1"/>
    <col min="13053" max="13053" width="12.85546875" style="361" bestFit="1" customWidth="1"/>
    <col min="13054" max="13054" width="9" style="361" bestFit="1" customWidth="1"/>
    <col min="13055" max="13055" width="12.85546875" style="361" bestFit="1" customWidth="1"/>
    <col min="13056" max="13302" width="9.140625" style="361"/>
    <col min="13303" max="13303" width="42.140625" style="361" customWidth="1"/>
    <col min="13304" max="13304" width="4" style="361" bestFit="1" customWidth="1"/>
    <col min="13305" max="13305" width="8" style="361" bestFit="1" customWidth="1"/>
    <col min="13306" max="13306" width="9" style="361" bestFit="1" customWidth="1"/>
    <col min="13307" max="13307" width="13.28515625" style="361" bestFit="1" customWidth="1"/>
    <col min="13308" max="13308" width="9" style="361" bestFit="1" customWidth="1"/>
    <col min="13309" max="13309" width="12.85546875" style="361" bestFit="1" customWidth="1"/>
    <col min="13310" max="13310" width="9" style="361" bestFit="1" customWidth="1"/>
    <col min="13311" max="13311" width="12.85546875" style="361" bestFit="1" customWidth="1"/>
    <col min="13312" max="13558" width="9.140625" style="361"/>
    <col min="13559" max="13559" width="42.140625" style="361" customWidth="1"/>
    <col min="13560" max="13560" width="4" style="361" bestFit="1" customWidth="1"/>
    <col min="13561" max="13561" width="8" style="361" bestFit="1" customWidth="1"/>
    <col min="13562" max="13562" width="9" style="361" bestFit="1" customWidth="1"/>
    <col min="13563" max="13563" width="13.28515625" style="361" bestFit="1" customWidth="1"/>
    <col min="13564" max="13564" width="9" style="361" bestFit="1" customWidth="1"/>
    <col min="13565" max="13565" width="12.85546875" style="361" bestFit="1" customWidth="1"/>
    <col min="13566" max="13566" width="9" style="361" bestFit="1" customWidth="1"/>
    <col min="13567" max="13567" width="12.85546875" style="361" bestFit="1" customWidth="1"/>
    <col min="13568" max="13814" width="9.140625" style="361"/>
    <col min="13815" max="13815" width="42.140625" style="361" customWidth="1"/>
    <col min="13816" max="13816" width="4" style="361" bestFit="1" customWidth="1"/>
    <col min="13817" max="13817" width="8" style="361" bestFit="1" customWidth="1"/>
    <col min="13818" max="13818" width="9" style="361" bestFit="1" customWidth="1"/>
    <col min="13819" max="13819" width="13.28515625" style="361" bestFit="1" customWidth="1"/>
    <col min="13820" max="13820" width="9" style="361" bestFit="1" customWidth="1"/>
    <col min="13821" max="13821" width="12.85546875" style="361" bestFit="1" customWidth="1"/>
    <col min="13822" max="13822" width="9" style="361" bestFit="1" customWidth="1"/>
    <col min="13823" max="13823" width="12.85546875" style="361" bestFit="1" customWidth="1"/>
    <col min="13824" max="14070" width="9.140625" style="361"/>
    <col min="14071" max="14071" width="42.140625" style="361" customWidth="1"/>
    <col min="14072" max="14072" width="4" style="361" bestFit="1" customWidth="1"/>
    <col min="14073" max="14073" width="8" style="361" bestFit="1" customWidth="1"/>
    <col min="14074" max="14074" width="9" style="361" bestFit="1" customWidth="1"/>
    <col min="14075" max="14075" width="13.28515625" style="361" bestFit="1" customWidth="1"/>
    <col min="14076" max="14076" width="9" style="361" bestFit="1" customWidth="1"/>
    <col min="14077" max="14077" width="12.85546875" style="361" bestFit="1" customWidth="1"/>
    <col min="14078" max="14078" width="9" style="361" bestFit="1" customWidth="1"/>
    <col min="14079" max="14079" width="12.85546875" style="361" bestFit="1" customWidth="1"/>
    <col min="14080" max="14326" width="9.140625" style="361"/>
    <col min="14327" max="14327" width="42.140625" style="361" customWidth="1"/>
    <col min="14328" max="14328" width="4" style="361" bestFit="1" customWidth="1"/>
    <col min="14329" max="14329" width="8" style="361" bestFit="1" customWidth="1"/>
    <col min="14330" max="14330" width="9" style="361" bestFit="1" customWidth="1"/>
    <col min="14331" max="14331" width="13.28515625" style="361" bestFit="1" customWidth="1"/>
    <col min="14332" max="14332" width="9" style="361" bestFit="1" customWidth="1"/>
    <col min="14333" max="14333" width="12.85546875" style="361" bestFit="1" customWidth="1"/>
    <col min="14334" max="14334" width="9" style="361" bestFit="1" customWidth="1"/>
    <col min="14335" max="14335" width="12.85546875" style="361" bestFit="1" customWidth="1"/>
    <col min="14336" max="14582" width="9.140625" style="361"/>
    <col min="14583" max="14583" width="42.140625" style="361" customWidth="1"/>
    <col min="14584" max="14584" width="4" style="361" bestFit="1" customWidth="1"/>
    <col min="14585" max="14585" width="8" style="361" bestFit="1" customWidth="1"/>
    <col min="14586" max="14586" width="9" style="361" bestFit="1" customWidth="1"/>
    <col min="14587" max="14587" width="13.28515625" style="361" bestFit="1" customWidth="1"/>
    <col min="14588" max="14588" width="9" style="361" bestFit="1" customWidth="1"/>
    <col min="14589" max="14589" width="12.85546875" style="361" bestFit="1" customWidth="1"/>
    <col min="14590" max="14590" width="9" style="361" bestFit="1" customWidth="1"/>
    <col min="14591" max="14591" width="12.85546875" style="361" bestFit="1" customWidth="1"/>
    <col min="14592" max="14838" width="9.140625" style="361"/>
    <col min="14839" max="14839" width="42.140625" style="361" customWidth="1"/>
    <col min="14840" max="14840" width="4" style="361" bestFit="1" customWidth="1"/>
    <col min="14841" max="14841" width="8" style="361" bestFit="1" customWidth="1"/>
    <col min="14842" max="14842" width="9" style="361" bestFit="1" customWidth="1"/>
    <col min="14843" max="14843" width="13.28515625" style="361" bestFit="1" customWidth="1"/>
    <col min="14844" max="14844" width="9" style="361" bestFit="1" customWidth="1"/>
    <col min="14845" max="14845" width="12.85546875" style="361" bestFit="1" customWidth="1"/>
    <col min="14846" max="14846" width="9" style="361" bestFit="1" customWidth="1"/>
    <col min="14847" max="14847" width="12.85546875" style="361" bestFit="1" customWidth="1"/>
    <col min="14848" max="15094" width="9.140625" style="361"/>
    <col min="15095" max="15095" width="42.140625" style="361" customWidth="1"/>
    <col min="15096" max="15096" width="4" style="361" bestFit="1" customWidth="1"/>
    <col min="15097" max="15097" width="8" style="361" bestFit="1" customWidth="1"/>
    <col min="15098" max="15098" width="9" style="361" bestFit="1" customWidth="1"/>
    <col min="15099" max="15099" width="13.28515625" style="361" bestFit="1" customWidth="1"/>
    <col min="15100" max="15100" width="9" style="361" bestFit="1" customWidth="1"/>
    <col min="15101" max="15101" width="12.85546875" style="361" bestFit="1" customWidth="1"/>
    <col min="15102" max="15102" width="9" style="361" bestFit="1" customWidth="1"/>
    <col min="15103" max="15103" width="12.85546875" style="361" bestFit="1" customWidth="1"/>
    <col min="15104" max="15350" width="9.140625" style="361"/>
    <col min="15351" max="15351" width="42.140625" style="361" customWidth="1"/>
    <col min="15352" max="15352" width="4" style="361" bestFit="1" customWidth="1"/>
    <col min="15353" max="15353" width="8" style="361" bestFit="1" customWidth="1"/>
    <col min="15354" max="15354" width="9" style="361" bestFit="1" customWidth="1"/>
    <col min="15355" max="15355" width="13.28515625" style="361" bestFit="1" customWidth="1"/>
    <col min="15356" max="15356" width="9" style="361" bestFit="1" customWidth="1"/>
    <col min="15357" max="15357" width="12.85546875" style="361" bestFit="1" customWidth="1"/>
    <col min="15358" max="15358" width="9" style="361" bestFit="1" customWidth="1"/>
    <col min="15359" max="15359" width="12.85546875" style="361" bestFit="1" customWidth="1"/>
    <col min="15360" max="15606" width="9.140625" style="361"/>
    <col min="15607" max="15607" width="42.140625" style="361" customWidth="1"/>
    <col min="15608" max="15608" width="4" style="361" bestFit="1" customWidth="1"/>
    <col min="15609" max="15609" width="8" style="361" bestFit="1" customWidth="1"/>
    <col min="15610" max="15610" width="9" style="361" bestFit="1" customWidth="1"/>
    <col min="15611" max="15611" width="13.28515625" style="361" bestFit="1" customWidth="1"/>
    <col min="15612" max="15612" width="9" style="361" bestFit="1" customWidth="1"/>
    <col min="15613" max="15613" width="12.85546875" style="361" bestFit="1" customWidth="1"/>
    <col min="15614" max="15614" width="9" style="361" bestFit="1" customWidth="1"/>
    <col min="15615" max="15615" width="12.85546875" style="361" bestFit="1" customWidth="1"/>
    <col min="15616" max="15862" width="9.140625" style="361"/>
    <col min="15863" max="15863" width="42.140625" style="361" customWidth="1"/>
    <col min="15864" max="15864" width="4" style="361" bestFit="1" customWidth="1"/>
    <col min="15865" max="15865" width="8" style="361" bestFit="1" customWidth="1"/>
    <col min="15866" max="15866" width="9" style="361" bestFit="1" customWidth="1"/>
    <col min="15867" max="15867" width="13.28515625" style="361" bestFit="1" customWidth="1"/>
    <col min="15868" max="15868" width="9" style="361" bestFit="1" customWidth="1"/>
    <col min="15869" max="15869" width="12.85546875" style="361" bestFit="1" customWidth="1"/>
    <col min="15870" max="15870" width="9" style="361" bestFit="1" customWidth="1"/>
    <col min="15871" max="15871" width="12.85546875" style="361" bestFit="1" customWidth="1"/>
    <col min="15872" max="16118" width="9.140625" style="361"/>
    <col min="16119" max="16119" width="42.140625" style="361" customWidth="1"/>
    <col min="16120" max="16120" width="4" style="361" bestFit="1" customWidth="1"/>
    <col min="16121" max="16121" width="8" style="361" bestFit="1" customWidth="1"/>
    <col min="16122" max="16122" width="9" style="361" bestFit="1" customWidth="1"/>
    <col min="16123" max="16123" width="13.28515625" style="361" bestFit="1" customWidth="1"/>
    <col min="16124" max="16124" width="9" style="361" bestFit="1" customWidth="1"/>
    <col min="16125" max="16125" width="12.85546875" style="361" bestFit="1" customWidth="1"/>
    <col min="16126" max="16126" width="9" style="361" bestFit="1" customWidth="1"/>
    <col min="16127" max="16127" width="12.85546875" style="361" bestFit="1" customWidth="1"/>
    <col min="16128" max="16384" width="9.140625" style="361"/>
  </cols>
  <sheetData>
    <row r="1" spans="1:10" ht="9.75" customHeight="1"/>
    <row r="2" spans="1:10" ht="20.25">
      <c r="B2" s="79" t="s">
        <v>3826</v>
      </c>
    </row>
    <row r="3" spans="1:10" ht="20.25">
      <c r="B3" s="294" t="s">
        <v>1487</v>
      </c>
    </row>
    <row r="4" spans="1:10" ht="20.25">
      <c r="B4" s="294" t="s">
        <v>2105</v>
      </c>
    </row>
    <row r="6" spans="1:10">
      <c r="A6" s="375"/>
      <c r="B6" s="375" t="s">
        <v>2106</v>
      </c>
      <c r="C6" s="376" t="s">
        <v>2107</v>
      </c>
      <c r="D6" s="377" t="s">
        <v>2108</v>
      </c>
      <c r="E6" s="363" t="s">
        <v>2109</v>
      </c>
      <c r="F6" s="377" t="s">
        <v>2110</v>
      </c>
      <c r="G6" s="363" t="s">
        <v>2111</v>
      </c>
      <c r="H6" s="377" t="s">
        <v>2112</v>
      </c>
      <c r="I6" s="377" t="s">
        <v>1493</v>
      </c>
      <c r="J6" s="371" t="s">
        <v>3816</v>
      </c>
    </row>
    <row r="7" spans="1:10" ht="4.5" customHeight="1">
      <c r="A7" s="378"/>
      <c r="B7" s="378"/>
      <c r="C7" s="379"/>
      <c r="D7" s="380"/>
      <c r="E7" s="364"/>
      <c r="F7" s="380"/>
      <c r="G7" s="364"/>
      <c r="H7" s="380"/>
      <c r="I7" s="380"/>
    </row>
    <row r="8" spans="1:10" ht="18">
      <c r="A8" s="381"/>
      <c r="B8" s="382" t="s">
        <v>1466</v>
      </c>
      <c r="C8" s="383"/>
      <c r="D8" s="384"/>
      <c r="E8" s="365"/>
      <c r="F8" s="384"/>
      <c r="G8" s="365"/>
      <c r="H8" s="384"/>
      <c r="I8" s="399">
        <f>SUM(I10:I241)/2</f>
        <v>0</v>
      </c>
    </row>
    <row r="9" spans="1:10">
      <c r="A9" s="381"/>
      <c r="B9" s="385"/>
      <c r="C9" s="383"/>
      <c r="D9" s="384"/>
      <c r="E9" s="365"/>
      <c r="F9" s="384"/>
      <c r="G9" s="365"/>
      <c r="H9" s="384"/>
      <c r="I9" s="384"/>
    </row>
    <row r="10" spans="1:10">
      <c r="A10" s="381"/>
      <c r="B10" s="386" t="s">
        <v>2113</v>
      </c>
      <c r="C10" s="387" t="s">
        <v>2114</v>
      </c>
      <c r="D10" s="388"/>
      <c r="E10" s="366"/>
      <c r="F10" s="388"/>
      <c r="G10" s="366"/>
      <c r="H10" s="388"/>
      <c r="I10" s="388"/>
    </row>
    <row r="11" spans="1:10">
      <c r="A11" s="381"/>
      <c r="B11" s="389" t="s">
        <v>2115</v>
      </c>
      <c r="C11" s="390" t="s">
        <v>2114</v>
      </c>
      <c r="D11" s="391"/>
      <c r="E11" s="367"/>
      <c r="F11" s="391"/>
      <c r="G11" s="367"/>
      <c r="H11" s="391"/>
      <c r="I11" s="391"/>
    </row>
    <row r="12" spans="1:10">
      <c r="A12" s="381">
        <v>1</v>
      </c>
      <c r="B12" s="389" t="s">
        <v>2116</v>
      </c>
      <c r="C12" s="390" t="s">
        <v>9</v>
      </c>
      <c r="D12" s="391">
        <v>1</v>
      </c>
      <c r="E12" s="367"/>
      <c r="F12" s="391">
        <f>+D12*E12</f>
        <v>0</v>
      </c>
      <c r="G12" s="367"/>
      <c r="H12" s="391">
        <f>+D12*G12</f>
        <v>0</v>
      </c>
      <c r="I12" s="391">
        <f>+F12+H12</f>
        <v>0</v>
      </c>
      <c r="J12" s="400" t="s">
        <v>3817</v>
      </c>
    </row>
    <row r="13" spans="1:10">
      <c r="A13" s="381"/>
      <c r="B13" s="386" t="s">
        <v>2117</v>
      </c>
      <c r="C13" s="387" t="s">
        <v>2114</v>
      </c>
      <c r="D13" s="388"/>
      <c r="E13" s="366"/>
      <c r="F13" s="388">
        <f>SUM(F12)</f>
        <v>0</v>
      </c>
      <c r="G13" s="366"/>
      <c r="H13" s="388">
        <f>SUM(H12)</f>
        <v>0</v>
      </c>
      <c r="I13" s="388">
        <f>SUM(I12)</f>
        <v>0</v>
      </c>
    </row>
    <row r="14" spans="1:10">
      <c r="A14" s="381"/>
      <c r="B14" s="386" t="s">
        <v>2118</v>
      </c>
      <c r="C14" s="387" t="s">
        <v>2114</v>
      </c>
      <c r="D14" s="388"/>
      <c r="E14" s="366"/>
      <c r="F14" s="388"/>
      <c r="G14" s="366"/>
      <c r="H14" s="388"/>
      <c r="I14" s="388"/>
    </row>
    <row r="15" spans="1:10">
      <c r="A15" s="381">
        <v>2</v>
      </c>
      <c r="B15" s="389" t="s">
        <v>2119</v>
      </c>
      <c r="C15" s="390" t="s">
        <v>9</v>
      </c>
      <c r="D15" s="391">
        <v>1</v>
      </c>
      <c r="E15" s="367"/>
      <c r="F15" s="391">
        <f>+D15*E15</f>
        <v>0</v>
      </c>
      <c r="G15" s="367"/>
      <c r="H15" s="391">
        <f>+D15*G15</f>
        <v>0</v>
      </c>
      <c r="I15" s="391">
        <f>+F15+H15</f>
        <v>0</v>
      </c>
      <c r="J15" s="400" t="s">
        <v>3817</v>
      </c>
    </row>
    <row r="16" spans="1:10">
      <c r="A16" s="381"/>
      <c r="B16" s="392" t="s">
        <v>2120</v>
      </c>
      <c r="C16" s="393" t="s">
        <v>2114</v>
      </c>
      <c r="D16" s="394"/>
      <c r="E16" s="368"/>
      <c r="F16" s="394"/>
      <c r="G16" s="368"/>
      <c r="H16" s="394"/>
      <c r="I16" s="394"/>
    </row>
    <row r="17" spans="1:10">
      <c r="A17" s="381">
        <v>3</v>
      </c>
      <c r="B17" s="389" t="s">
        <v>2121</v>
      </c>
      <c r="C17" s="390" t="s">
        <v>9</v>
      </c>
      <c r="D17" s="391">
        <v>1</v>
      </c>
      <c r="E17" s="367"/>
      <c r="F17" s="391">
        <f>+D17*E17</f>
        <v>0</v>
      </c>
      <c r="G17" s="367"/>
      <c r="H17" s="391">
        <f>+D17*G17</f>
        <v>0</v>
      </c>
      <c r="I17" s="391">
        <f>+F17+H17</f>
        <v>0</v>
      </c>
      <c r="J17" s="400" t="s">
        <v>3817</v>
      </c>
    </row>
    <row r="18" spans="1:10">
      <c r="A18" s="381"/>
      <c r="B18" s="392" t="s">
        <v>2122</v>
      </c>
      <c r="C18" s="393" t="s">
        <v>2114</v>
      </c>
      <c r="D18" s="394"/>
      <c r="E18" s="368"/>
      <c r="F18" s="394"/>
      <c r="G18" s="368"/>
      <c r="H18" s="394"/>
      <c r="I18" s="394"/>
    </row>
    <row r="19" spans="1:10">
      <c r="A19" s="381">
        <v>4</v>
      </c>
      <c r="B19" s="389" t="s">
        <v>2123</v>
      </c>
      <c r="C19" s="390" t="s">
        <v>9</v>
      </c>
      <c r="D19" s="391">
        <v>1</v>
      </c>
      <c r="E19" s="367"/>
      <c r="F19" s="391">
        <f>+D19*E19</f>
        <v>0</v>
      </c>
      <c r="G19" s="367"/>
      <c r="H19" s="391">
        <f>+D19*G19</f>
        <v>0</v>
      </c>
      <c r="I19" s="391">
        <f>+F19+H19</f>
        <v>0</v>
      </c>
      <c r="J19" s="400" t="s">
        <v>3817</v>
      </c>
    </row>
    <row r="20" spans="1:10">
      <c r="A20" s="381"/>
      <c r="B20" s="386" t="s">
        <v>2117</v>
      </c>
      <c r="C20" s="387" t="s">
        <v>2114</v>
      </c>
      <c r="D20" s="388"/>
      <c r="E20" s="366"/>
      <c r="F20" s="388">
        <f>SUM(F15:F19)</f>
        <v>0</v>
      </c>
      <c r="G20" s="366"/>
      <c r="H20" s="388">
        <f>SUM(H15:H19)</f>
        <v>0</v>
      </c>
      <c r="I20" s="388">
        <f>SUM(I15:I19)</f>
        <v>0</v>
      </c>
    </row>
    <row r="21" spans="1:10">
      <c r="A21" s="381"/>
      <c r="B21" s="386" t="s">
        <v>2124</v>
      </c>
      <c r="C21" s="387" t="s">
        <v>2114</v>
      </c>
      <c r="D21" s="388"/>
      <c r="E21" s="366"/>
      <c r="F21" s="388"/>
      <c r="G21" s="366"/>
      <c r="H21" s="388"/>
      <c r="I21" s="388"/>
    </row>
    <row r="22" spans="1:10">
      <c r="A22" s="381"/>
      <c r="B22" s="389" t="s">
        <v>2125</v>
      </c>
      <c r="C22" s="390" t="s">
        <v>2114</v>
      </c>
      <c r="D22" s="391"/>
      <c r="E22" s="367"/>
      <c r="F22" s="391"/>
      <c r="G22" s="367"/>
      <c r="H22" s="391"/>
      <c r="I22" s="391"/>
    </row>
    <row r="23" spans="1:10">
      <c r="A23" s="381"/>
      <c r="B23" s="389" t="s">
        <v>2126</v>
      </c>
      <c r="C23" s="390" t="s">
        <v>2114</v>
      </c>
      <c r="D23" s="391"/>
      <c r="E23" s="367"/>
      <c r="F23" s="391"/>
      <c r="G23" s="367"/>
      <c r="H23" s="391"/>
      <c r="I23" s="391"/>
    </row>
    <row r="24" spans="1:10">
      <c r="A24" s="381">
        <v>5</v>
      </c>
      <c r="B24" s="389" t="s">
        <v>2127</v>
      </c>
      <c r="C24" s="390" t="s">
        <v>9</v>
      </c>
      <c r="D24" s="391">
        <v>1</v>
      </c>
      <c r="E24" s="367"/>
      <c r="F24" s="391">
        <f t="shared" ref="F24:F25" si="0">+D24*E24</f>
        <v>0</v>
      </c>
      <c r="G24" s="367"/>
      <c r="H24" s="391">
        <f t="shared" ref="H24:H25" si="1">+D24*G24</f>
        <v>0</v>
      </c>
      <c r="I24" s="391">
        <f t="shared" ref="I24:I25" si="2">+F24+H24</f>
        <v>0</v>
      </c>
      <c r="J24" s="400" t="s">
        <v>3817</v>
      </c>
    </row>
    <row r="25" spans="1:10">
      <c r="A25" s="381">
        <v>6</v>
      </c>
      <c r="B25" s="389" t="s">
        <v>2128</v>
      </c>
      <c r="C25" s="390" t="s">
        <v>9</v>
      </c>
      <c r="D25" s="391">
        <v>1</v>
      </c>
      <c r="E25" s="367"/>
      <c r="F25" s="391">
        <f t="shared" si="0"/>
        <v>0</v>
      </c>
      <c r="G25" s="367"/>
      <c r="H25" s="391">
        <f t="shared" si="1"/>
        <v>0</v>
      </c>
      <c r="I25" s="391">
        <f t="shared" si="2"/>
        <v>0</v>
      </c>
      <c r="J25" s="400" t="s">
        <v>3817</v>
      </c>
    </row>
    <row r="26" spans="1:10">
      <c r="A26" s="381"/>
      <c r="B26" s="392" t="s">
        <v>2120</v>
      </c>
      <c r="C26" s="393" t="s">
        <v>2114</v>
      </c>
      <c r="D26" s="394"/>
      <c r="E26" s="368"/>
      <c r="F26" s="394"/>
      <c r="G26" s="368"/>
      <c r="H26" s="394"/>
      <c r="I26" s="394"/>
    </row>
    <row r="27" spans="1:10">
      <c r="A27" s="381">
        <v>7</v>
      </c>
      <c r="B27" s="389" t="s">
        <v>2121</v>
      </c>
      <c r="C27" s="390" t="s">
        <v>9</v>
      </c>
      <c r="D27" s="391">
        <v>1</v>
      </c>
      <c r="E27" s="367"/>
      <c r="F27" s="391">
        <f t="shared" ref="F27:F32" si="3">+D27*E27</f>
        <v>0</v>
      </c>
      <c r="G27" s="367"/>
      <c r="H27" s="391">
        <f t="shared" ref="H27:H29" si="4">+D27*G27</f>
        <v>0</v>
      </c>
      <c r="I27" s="391">
        <f t="shared" ref="I27:I32" si="5">+F27+H27</f>
        <v>0</v>
      </c>
      <c r="J27" s="400" t="s">
        <v>3817</v>
      </c>
    </row>
    <row r="28" spans="1:10">
      <c r="A28" s="381">
        <v>8</v>
      </c>
      <c r="B28" s="389" t="s">
        <v>2129</v>
      </c>
      <c r="C28" s="390" t="s">
        <v>9</v>
      </c>
      <c r="D28" s="391">
        <v>1</v>
      </c>
      <c r="E28" s="367"/>
      <c r="F28" s="391">
        <f t="shared" si="3"/>
        <v>0</v>
      </c>
      <c r="G28" s="367"/>
      <c r="H28" s="391">
        <f t="shared" si="4"/>
        <v>0</v>
      </c>
      <c r="I28" s="391">
        <f t="shared" si="5"/>
        <v>0</v>
      </c>
      <c r="J28" s="400" t="s">
        <v>3817</v>
      </c>
    </row>
    <row r="29" spans="1:10">
      <c r="A29" s="381">
        <v>9</v>
      </c>
      <c r="B29" s="389" t="s">
        <v>2130</v>
      </c>
      <c r="C29" s="390" t="s">
        <v>9</v>
      </c>
      <c r="D29" s="391">
        <v>4</v>
      </c>
      <c r="E29" s="367"/>
      <c r="F29" s="391">
        <f t="shared" si="3"/>
        <v>0</v>
      </c>
      <c r="G29" s="367"/>
      <c r="H29" s="391">
        <f t="shared" si="4"/>
        <v>0</v>
      </c>
      <c r="I29" s="391">
        <f t="shared" si="5"/>
        <v>0</v>
      </c>
      <c r="J29" s="400" t="s">
        <v>3817</v>
      </c>
    </row>
    <row r="30" spans="1:10">
      <c r="A30" s="381">
        <v>10</v>
      </c>
      <c r="B30" s="389" t="s">
        <v>2131</v>
      </c>
      <c r="C30" s="390" t="s">
        <v>9</v>
      </c>
      <c r="D30" s="391">
        <v>9</v>
      </c>
      <c r="E30" s="367"/>
      <c r="F30" s="391">
        <f t="shared" si="3"/>
        <v>0</v>
      </c>
      <c r="G30" s="367"/>
      <c r="H30" s="391"/>
      <c r="I30" s="391">
        <f t="shared" si="5"/>
        <v>0</v>
      </c>
      <c r="J30" s="400" t="s">
        <v>3817</v>
      </c>
    </row>
    <row r="31" spans="1:10">
      <c r="A31" s="381">
        <v>11</v>
      </c>
      <c r="B31" s="389" t="s">
        <v>2132</v>
      </c>
      <c r="C31" s="390" t="s">
        <v>9</v>
      </c>
      <c r="D31" s="391">
        <v>3</v>
      </c>
      <c r="E31" s="367"/>
      <c r="F31" s="391">
        <f t="shared" si="3"/>
        <v>0</v>
      </c>
      <c r="G31" s="367"/>
      <c r="H31" s="391"/>
      <c r="I31" s="391">
        <f t="shared" si="5"/>
        <v>0</v>
      </c>
      <c r="J31" s="400" t="s">
        <v>3817</v>
      </c>
    </row>
    <row r="32" spans="1:10">
      <c r="A32" s="381">
        <v>12</v>
      </c>
      <c r="B32" s="389" t="s">
        <v>2133</v>
      </c>
      <c r="C32" s="390" t="s">
        <v>9</v>
      </c>
      <c r="D32" s="391">
        <v>3</v>
      </c>
      <c r="E32" s="367"/>
      <c r="F32" s="391">
        <f t="shared" si="3"/>
        <v>0</v>
      </c>
      <c r="G32" s="367"/>
      <c r="H32" s="391"/>
      <c r="I32" s="391">
        <f t="shared" si="5"/>
        <v>0</v>
      </c>
      <c r="J32" s="400" t="s">
        <v>3817</v>
      </c>
    </row>
    <row r="33" spans="1:10">
      <c r="A33" s="381"/>
      <c r="B33" s="389" t="s">
        <v>2114</v>
      </c>
      <c r="C33" s="390" t="s">
        <v>2114</v>
      </c>
      <c r="D33" s="391"/>
      <c r="E33" s="367"/>
      <c r="F33" s="391"/>
      <c r="G33" s="367"/>
      <c r="H33" s="391"/>
      <c r="I33" s="391"/>
    </row>
    <row r="34" spans="1:10">
      <c r="A34" s="381"/>
      <c r="B34" s="392" t="s">
        <v>2134</v>
      </c>
      <c r="C34" s="393" t="s">
        <v>2114</v>
      </c>
      <c r="D34" s="394"/>
      <c r="E34" s="368"/>
      <c r="F34" s="394"/>
      <c r="G34" s="368"/>
      <c r="H34" s="394"/>
      <c r="I34" s="394"/>
    </row>
    <row r="35" spans="1:10">
      <c r="A35" s="381">
        <v>13</v>
      </c>
      <c r="B35" s="389" t="s">
        <v>2135</v>
      </c>
      <c r="C35" s="390" t="s">
        <v>9</v>
      </c>
      <c r="D35" s="391">
        <v>1</v>
      </c>
      <c r="E35" s="367"/>
      <c r="F35" s="391">
        <f t="shared" ref="F35:F39" si="6">+D35*E35</f>
        <v>0</v>
      </c>
      <c r="G35" s="367"/>
      <c r="H35" s="391">
        <f t="shared" ref="H35:H39" si="7">+D35*G35</f>
        <v>0</v>
      </c>
      <c r="I35" s="391">
        <f t="shared" ref="I35:I39" si="8">+F35+H35</f>
        <v>0</v>
      </c>
      <c r="J35" s="400" t="s">
        <v>3817</v>
      </c>
    </row>
    <row r="36" spans="1:10">
      <c r="A36" s="381">
        <v>14</v>
      </c>
      <c r="B36" s="389" t="s">
        <v>2136</v>
      </c>
      <c r="C36" s="390" t="s">
        <v>9</v>
      </c>
      <c r="D36" s="391">
        <v>6</v>
      </c>
      <c r="E36" s="367"/>
      <c r="F36" s="391">
        <f t="shared" si="6"/>
        <v>0</v>
      </c>
      <c r="G36" s="367"/>
      <c r="H36" s="391">
        <f t="shared" si="7"/>
        <v>0</v>
      </c>
      <c r="I36" s="391">
        <f t="shared" si="8"/>
        <v>0</v>
      </c>
      <c r="J36" s="400" t="s">
        <v>3817</v>
      </c>
    </row>
    <row r="37" spans="1:10">
      <c r="A37" s="381">
        <v>15</v>
      </c>
      <c r="B37" s="389" t="s">
        <v>2137</v>
      </c>
      <c r="C37" s="390" t="s">
        <v>9</v>
      </c>
      <c r="D37" s="391">
        <v>6</v>
      </c>
      <c r="E37" s="367"/>
      <c r="F37" s="391">
        <f t="shared" si="6"/>
        <v>0</v>
      </c>
      <c r="G37" s="367"/>
      <c r="H37" s="391">
        <f t="shared" si="7"/>
        <v>0</v>
      </c>
      <c r="I37" s="391">
        <f t="shared" si="8"/>
        <v>0</v>
      </c>
      <c r="J37" s="400" t="s">
        <v>3817</v>
      </c>
    </row>
    <row r="38" spans="1:10">
      <c r="A38" s="381">
        <v>16</v>
      </c>
      <c r="B38" s="389" t="s">
        <v>2138</v>
      </c>
      <c r="C38" s="390" t="s">
        <v>9</v>
      </c>
      <c r="D38" s="391">
        <v>1</v>
      </c>
      <c r="E38" s="367"/>
      <c r="F38" s="391">
        <f t="shared" si="6"/>
        <v>0</v>
      </c>
      <c r="G38" s="367"/>
      <c r="H38" s="391">
        <f t="shared" si="7"/>
        <v>0</v>
      </c>
      <c r="I38" s="391">
        <f t="shared" si="8"/>
        <v>0</v>
      </c>
      <c r="J38" s="400" t="s">
        <v>3817</v>
      </c>
    </row>
    <row r="39" spans="1:10">
      <c r="A39" s="381">
        <v>17</v>
      </c>
      <c r="B39" s="389" t="s">
        <v>2139</v>
      </c>
      <c r="C39" s="390" t="s">
        <v>9</v>
      </c>
      <c r="D39" s="391">
        <v>1</v>
      </c>
      <c r="E39" s="367"/>
      <c r="F39" s="391">
        <f t="shared" si="6"/>
        <v>0</v>
      </c>
      <c r="G39" s="367"/>
      <c r="H39" s="391">
        <f t="shared" si="7"/>
        <v>0</v>
      </c>
      <c r="I39" s="391">
        <f t="shared" si="8"/>
        <v>0</v>
      </c>
      <c r="J39" s="400" t="s">
        <v>3817</v>
      </c>
    </row>
    <row r="40" spans="1:10">
      <c r="A40" s="381"/>
      <c r="B40" s="389" t="s">
        <v>2114</v>
      </c>
      <c r="C40" s="390" t="s">
        <v>2114</v>
      </c>
      <c r="D40" s="391"/>
      <c r="E40" s="367"/>
      <c r="F40" s="391"/>
      <c r="G40" s="367"/>
      <c r="H40" s="391"/>
      <c r="I40" s="391"/>
    </row>
    <row r="41" spans="1:10">
      <c r="A41" s="381"/>
      <c r="B41" s="392" t="s">
        <v>2122</v>
      </c>
      <c r="C41" s="393" t="s">
        <v>2114</v>
      </c>
      <c r="D41" s="394"/>
      <c r="E41" s="368"/>
      <c r="F41" s="394"/>
      <c r="G41" s="368"/>
      <c r="H41" s="394"/>
      <c r="I41" s="394"/>
    </row>
    <row r="42" spans="1:10">
      <c r="A42" s="381">
        <v>18</v>
      </c>
      <c r="B42" s="389" t="s">
        <v>2140</v>
      </c>
      <c r="C42" s="390" t="s">
        <v>9</v>
      </c>
      <c r="D42" s="391">
        <v>2</v>
      </c>
      <c r="E42" s="367"/>
      <c r="F42" s="391">
        <f t="shared" ref="F42:F46" si="9">+D42*E42</f>
        <v>0</v>
      </c>
      <c r="G42" s="367"/>
      <c r="H42" s="391">
        <f t="shared" ref="H42:H46" si="10">+D42*G42</f>
        <v>0</v>
      </c>
      <c r="I42" s="391">
        <f t="shared" ref="I42:I46" si="11">+F42+H42</f>
        <v>0</v>
      </c>
      <c r="J42" s="400" t="s">
        <v>3817</v>
      </c>
    </row>
    <row r="43" spans="1:10">
      <c r="A43" s="381">
        <v>19</v>
      </c>
      <c r="B43" s="389" t="s">
        <v>2141</v>
      </c>
      <c r="C43" s="390" t="s">
        <v>9</v>
      </c>
      <c r="D43" s="391">
        <v>12</v>
      </c>
      <c r="E43" s="367"/>
      <c r="F43" s="391">
        <f t="shared" si="9"/>
        <v>0</v>
      </c>
      <c r="G43" s="367"/>
      <c r="H43" s="391">
        <f t="shared" si="10"/>
        <v>0</v>
      </c>
      <c r="I43" s="391">
        <f t="shared" si="11"/>
        <v>0</v>
      </c>
      <c r="J43" s="400" t="s">
        <v>3817</v>
      </c>
    </row>
    <row r="44" spans="1:10">
      <c r="A44" s="381">
        <v>20</v>
      </c>
      <c r="B44" s="389" t="s">
        <v>2142</v>
      </c>
      <c r="C44" s="390" t="s">
        <v>9</v>
      </c>
      <c r="D44" s="391">
        <v>4</v>
      </c>
      <c r="E44" s="367"/>
      <c r="F44" s="391">
        <f t="shared" si="9"/>
        <v>0</v>
      </c>
      <c r="G44" s="367"/>
      <c r="H44" s="391">
        <f t="shared" si="10"/>
        <v>0</v>
      </c>
      <c r="I44" s="391">
        <f t="shared" si="11"/>
        <v>0</v>
      </c>
      <c r="J44" s="400" t="s">
        <v>3817</v>
      </c>
    </row>
    <row r="45" spans="1:10">
      <c r="A45" s="381">
        <v>21</v>
      </c>
      <c r="B45" s="389" t="s">
        <v>2143</v>
      </c>
      <c r="C45" s="390" t="s">
        <v>9</v>
      </c>
      <c r="D45" s="391">
        <v>8</v>
      </c>
      <c r="E45" s="367"/>
      <c r="F45" s="391">
        <f t="shared" si="9"/>
        <v>0</v>
      </c>
      <c r="G45" s="367"/>
      <c r="H45" s="391">
        <f t="shared" si="10"/>
        <v>0</v>
      </c>
      <c r="I45" s="391">
        <f t="shared" si="11"/>
        <v>0</v>
      </c>
      <c r="J45" s="400" t="s">
        <v>3817</v>
      </c>
    </row>
    <row r="46" spans="1:10">
      <c r="A46" s="381">
        <v>22</v>
      </c>
      <c r="B46" s="389" t="s">
        <v>2144</v>
      </c>
      <c r="C46" s="390" t="s">
        <v>9</v>
      </c>
      <c r="D46" s="391">
        <v>12</v>
      </c>
      <c r="E46" s="367"/>
      <c r="F46" s="391">
        <f t="shared" si="9"/>
        <v>0</v>
      </c>
      <c r="G46" s="367"/>
      <c r="H46" s="391">
        <f t="shared" si="10"/>
        <v>0</v>
      </c>
      <c r="I46" s="391">
        <f t="shared" si="11"/>
        <v>0</v>
      </c>
      <c r="J46" s="400" t="s">
        <v>3817</v>
      </c>
    </row>
    <row r="47" spans="1:10">
      <c r="A47" s="381"/>
      <c r="B47" s="389" t="s">
        <v>2114</v>
      </c>
      <c r="C47" s="390" t="s">
        <v>2114</v>
      </c>
      <c r="D47" s="391"/>
      <c r="E47" s="367"/>
      <c r="F47" s="391"/>
      <c r="G47" s="367"/>
      <c r="H47" s="391"/>
      <c r="I47" s="391"/>
    </row>
    <row r="48" spans="1:10">
      <c r="A48" s="381"/>
      <c r="B48" s="392" t="s">
        <v>2145</v>
      </c>
      <c r="C48" s="393" t="s">
        <v>2114</v>
      </c>
      <c r="D48" s="394"/>
      <c r="E48" s="368"/>
      <c r="F48" s="394"/>
      <c r="G48" s="368"/>
      <c r="H48" s="394"/>
      <c r="I48" s="394"/>
    </row>
    <row r="49" spans="1:10">
      <c r="A49" s="381">
        <v>23</v>
      </c>
      <c r="B49" s="389" t="s">
        <v>2146</v>
      </c>
      <c r="C49" s="390" t="s">
        <v>9</v>
      </c>
      <c r="D49" s="391">
        <v>1</v>
      </c>
      <c r="E49" s="367"/>
      <c r="F49" s="391">
        <f>+D49*E49</f>
        <v>0</v>
      </c>
      <c r="G49" s="367"/>
      <c r="H49" s="391">
        <f>+D49*G49</f>
        <v>0</v>
      </c>
      <c r="I49" s="391">
        <f>+F49+H49</f>
        <v>0</v>
      </c>
      <c r="J49" s="400" t="s">
        <v>3817</v>
      </c>
    </row>
    <row r="50" spans="1:10">
      <c r="A50" s="381"/>
      <c r="B50" s="389" t="s">
        <v>2114</v>
      </c>
      <c r="C50" s="390" t="s">
        <v>2114</v>
      </c>
      <c r="D50" s="391"/>
      <c r="E50" s="367"/>
      <c r="F50" s="391"/>
      <c r="G50" s="367"/>
      <c r="H50" s="391"/>
      <c r="I50" s="391"/>
    </row>
    <row r="51" spans="1:10" ht="30">
      <c r="A51" s="381">
        <v>24</v>
      </c>
      <c r="B51" s="389" t="s">
        <v>2147</v>
      </c>
      <c r="C51" s="390" t="s">
        <v>9</v>
      </c>
      <c r="D51" s="391">
        <v>4</v>
      </c>
      <c r="E51" s="367"/>
      <c r="F51" s="391">
        <f>+D51*E51</f>
        <v>0</v>
      </c>
      <c r="G51" s="367"/>
      <c r="H51" s="391">
        <f>+D51*G51</f>
        <v>0</v>
      </c>
      <c r="I51" s="391">
        <f>+F51+H51</f>
        <v>0</v>
      </c>
      <c r="J51" s="400" t="s">
        <v>3817</v>
      </c>
    </row>
    <row r="52" spans="1:10">
      <c r="A52" s="381"/>
      <c r="B52" s="389" t="s">
        <v>2114</v>
      </c>
      <c r="C52" s="390" t="s">
        <v>2114</v>
      </c>
      <c r="D52" s="391"/>
      <c r="E52" s="367"/>
      <c r="F52" s="391"/>
      <c r="G52" s="367"/>
      <c r="H52" s="391"/>
      <c r="I52" s="391"/>
    </row>
    <row r="53" spans="1:10">
      <c r="A53" s="381">
        <v>25</v>
      </c>
      <c r="B53" s="389" t="s">
        <v>2148</v>
      </c>
      <c r="C53" s="390" t="s">
        <v>9</v>
      </c>
      <c r="D53" s="391">
        <v>5</v>
      </c>
      <c r="E53" s="367"/>
      <c r="F53" s="391">
        <f t="shared" ref="F53:F55" si="12">+D53*E53</f>
        <v>0</v>
      </c>
      <c r="G53" s="367"/>
      <c r="H53" s="391">
        <f t="shared" ref="H53:H54" si="13">+D53*G53</f>
        <v>0</v>
      </c>
      <c r="I53" s="391">
        <f t="shared" ref="I53:I55" si="14">+F53+H53</f>
        <v>0</v>
      </c>
      <c r="J53" s="400" t="s">
        <v>3817</v>
      </c>
    </row>
    <row r="54" spans="1:10">
      <c r="A54" s="381">
        <v>26</v>
      </c>
      <c r="B54" s="389" t="s">
        <v>2149</v>
      </c>
      <c r="C54" s="390" t="s">
        <v>9</v>
      </c>
      <c r="D54" s="391">
        <v>1</v>
      </c>
      <c r="E54" s="367"/>
      <c r="F54" s="391">
        <f t="shared" si="12"/>
        <v>0</v>
      </c>
      <c r="G54" s="367"/>
      <c r="H54" s="391">
        <f t="shared" si="13"/>
        <v>0</v>
      </c>
      <c r="I54" s="391">
        <f t="shared" si="14"/>
        <v>0</v>
      </c>
      <c r="J54" s="400" t="s">
        <v>3817</v>
      </c>
    </row>
    <row r="55" spans="1:10">
      <c r="A55" s="381">
        <v>27</v>
      </c>
      <c r="B55" s="389" t="s">
        <v>2150</v>
      </c>
      <c r="C55" s="390" t="s">
        <v>9</v>
      </c>
      <c r="D55" s="391">
        <v>1</v>
      </c>
      <c r="E55" s="367"/>
      <c r="F55" s="391">
        <f t="shared" si="12"/>
        <v>0</v>
      </c>
      <c r="G55" s="367"/>
      <c r="H55" s="391">
        <f>+D55*G55</f>
        <v>0</v>
      </c>
      <c r="I55" s="391">
        <f t="shared" si="14"/>
        <v>0</v>
      </c>
      <c r="J55" s="400" t="s">
        <v>3817</v>
      </c>
    </row>
    <row r="56" spans="1:10">
      <c r="A56" s="381"/>
      <c r="B56" s="386" t="s">
        <v>2117</v>
      </c>
      <c r="C56" s="387" t="s">
        <v>2114</v>
      </c>
      <c r="D56" s="388"/>
      <c r="E56" s="366"/>
      <c r="F56" s="388">
        <f>SUM(F22:F55)</f>
        <v>0</v>
      </c>
      <c r="G56" s="366"/>
      <c r="H56" s="388">
        <f>SUM(H22:H55)</f>
        <v>0</v>
      </c>
      <c r="I56" s="388">
        <f>SUM(I22:I55)</f>
        <v>0</v>
      </c>
    </row>
    <row r="57" spans="1:10">
      <c r="A57" s="381"/>
      <c r="B57" s="386" t="s">
        <v>2151</v>
      </c>
      <c r="C57" s="387" t="s">
        <v>2114</v>
      </c>
      <c r="D57" s="388"/>
      <c r="E57" s="366"/>
      <c r="F57" s="388"/>
      <c r="G57" s="366"/>
      <c r="H57" s="388"/>
      <c r="I57" s="388"/>
    </row>
    <row r="58" spans="1:10">
      <c r="A58" s="381"/>
      <c r="B58" s="389" t="s">
        <v>2125</v>
      </c>
      <c r="C58" s="390" t="s">
        <v>2114</v>
      </c>
      <c r="D58" s="391"/>
      <c r="E58" s="367"/>
      <c r="F58" s="391"/>
      <c r="G58" s="367"/>
      <c r="H58" s="391"/>
      <c r="I58" s="391"/>
    </row>
    <row r="59" spans="1:10">
      <c r="A59" s="381"/>
      <c r="B59" s="389" t="s">
        <v>2152</v>
      </c>
      <c r="C59" s="390" t="s">
        <v>2114</v>
      </c>
      <c r="D59" s="391"/>
      <c r="E59" s="367"/>
      <c r="F59" s="391"/>
      <c r="G59" s="367"/>
      <c r="H59" s="391"/>
      <c r="I59" s="391"/>
    </row>
    <row r="60" spans="1:10">
      <c r="A60" s="381">
        <v>28</v>
      </c>
      <c r="B60" s="389" t="s">
        <v>2153</v>
      </c>
      <c r="C60" s="390" t="s">
        <v>9</v>
      </c>
      <c r="D60" s="391">
        <v>1</v>
      </c>
      <c r="E60" s="367"/>
      <c r="F60" s="391">
        <f>+D60*E60</f>
        <v>0</v>
      </c>
      <c r="G60" s="367"/>
      <c r="H60" s="391">
        <f>+D60*G60</f>
        <v>0</v>
      </c>
      <c r="I60" s="391">
        <f>+F60+H60</f>
        <v>0</v>
      </c>
      <c r="J60" s="400" t="s">
        <v>3817</v>
      </c>
    </row>
    <row r="61" spans="1:10">
      <c r="A61" s="381"/>
      <c r="B61" s="392" t="s">
        <v>2154</v>
      </c>
      <c r="C61" s="393" t="s">
        <v>2114</v>
      </c>
      <c r="D61" s="394"/>
      <c r="E61" s="368"/>
      <c r="F61" s="394"/>
      <c r="G61" s="368"/>
      <c r="H61" s="394"/>
      <c r="I61" s="394"/>
    </row>
    <row r="62" spans="1:10">
      <c r="A62" s="381"/>
      <c r="B62" s="392" t="s">
        <v>2134</v>
      </c>
      <c r="C62" s="393" t="s">
        <v>2114</v>
      </c>
      <c r="D62" s="394"/>
      <c r="E62" s="368"/>
      <c r="F62" s="394"/>
      <c r="G62" s="368"/>
      <c r="H62" s="394"/>
      <c r="I62" s="394"/>
    </row>
    <row r="63" spans="1:10">
      <c r="A63" s="381">
        <v>29</v>
      </c>
      <c r="B63" s="389" t="s">
        <v>2155</v>
      </c>
      <c r="C63" s="390" t="s">
        <v>9</v>
      </c>
      <c r="D63" s="391">
        <v>1</v>
      </c>
      <c r="E63" s="367"/>
      <c r="F63" s="391">
        <f>+D63*E63</f>
        <v>0</v>
      </c>
      <c r="G63" s="367"/>
      <c r="H63" s="391">
        <f>+D63*G63</f>
        <v>0</v>
      </c>
      <c r="I63" s="391">
        <f t="shared" ref="I63:I65" si="15">+F63+H63</f>
        <v>0</v>
      </c>
      <c r="J63" s="400" t="s">
        <v>3817</v>
      </c>
    </row>
    <row r="64" spans="1:10">
      <c r="A64" s="381">
        <v>30</v>
      </c>
      <c r="B64" s="389" t="s">
        <v>2130</v>
      </c>
      <c r="C64" s="390" t="s">
        <v>9</v>
      </c>
      <c r="D64" s="391">
        <v>4</v>
      </c>
      <c r="E64" s="367"/>
      <c r="F64" s="391">
        <f t="shared" ref="F64:F65" si="16">+D64*E64</f>
        <v>0</v>
      </c>
      <c r="G64" s="367"/>
      <c r="H64" s="391">
        <f>+D64*G64</f>
        <v>0</v>
      </c>
      <c r="I64" s="391">
        <f t="shared" si="15"/>
        <v>0</v>
      </c>
      <c r="J64" s="400" t="s">
        <v>3817</v>
      </c>
    </row>
    <row r="65" spans="1:10">
      <c r="A65" s="381">
        <v>31</v>
      </c>
      <c r="B65" s="389" t="s">
        <v>2132</v>
      </c>
      <c r="C65" s="390" t="s">
        <v>9</v>
      </c>
      <c r="D65" s="391">
        <v>3</v>
      </c>
      <c r="E65" s="367"/>
      <c r="F65" s="391">
        <f t="shared" si="16"/>
        <v>0</v>
      </c>
      <c r="G65" s="367"/>
      <c r="H65" s="391"/>
      <c r="I65" s="391">
        <f t="shared" si="15"/>
        <v>0</v>
      </c>
      <c r="J65" s="400" t="s">
        <v>3817</v>
      </c>
    </row>
    <row r="66" spans="1:10">
      <c r="A66" s="381"/>
      <c r="B66" s="392" t="s">
        <v>2134</v>
      </c>
      <c r="C66" s="393" t="s">
        <v>2114</v>
      </c>
      <c r="D66" s="394"/>
      <c r="E66" s="368"/>
      <c r="F66" s="394"/>
      <c r="G66" s="368"/>
      <c r="H66" s="394"/>
      <c r="I66" s="394"/>
    </row>
    <row r="67" spans="1:10">
      <c r="A67" s="381">
        <v>32</v>
      </c>
      <c r="B67" s="389" t="s">
        <v>2156</v>
      </c>
      <c r="C67" s="390" t="s">
        <v>9</v>
      </c>
      <c r="D67" s="391">
        <v>1</v>
      </c>
      <c r="E67" s="367"/>
      <c r="F67" s="391">
        <f>+D67*E67</f>
        <v>0</v>
      </c>
      <c r="G67" s="367"/>
      <c r="H67" s="391">
        <f>+D67*G67</f>
        <v>0</v>
      </c>
      <c r="I67" s="391">
        <f>+F67+H67</f>
        <v>0</v>
      </c>
      <c r="J67" s="400" t="s">
        <v>3817</v>
      </c>
    </row>
    <row r="68" spans="1:10">
      <c r="A68" s="381"/>
      <c r="B68" s="389" t="s">
        <v>2114</v>
      </c>
      <c r="C68" s="390" t="s">
        <v>2114</v>
      </c>
      <c r="D68" s="391"/>
      <c r="E68" s="367"/>
      <c r="F68" s="391"/>
      <c r="G68" s="367"/>
      <c r="H68" s="391"/>
      <c r="I68" s="391"/>
    </row>
    <row r="69" spans="1:10">
      <c r="A69" s="381"/>
      <c r="B69" s="392" t="s">
        <v>2122</v>
      </c>
      <c r="C69" s="393" t="s">
        <v>2114</v>
      </c>
      <c r="D69" s="394"/>
      <c r="E69" s="368"/>
      <c r="F69" s="394"/>
      <c r="G69" s="368"/>
      <c r="H69" s="394"/>
      <c r="I69" s="394"/>
    </row>
    <row r="70" spans="1:10">
      <c r="A70" s="381">
        <v>33</v>
      </c>
      <c r="B70" s="389" t="s">
        <v>2157</v>
      </c>
      <c r="C70" s="390" t="s">
        <v>9</v>
      </c>
      <c r="D70" s="391">
        <v>8</v>
      </c>
      <c r="E70" s="367"/>
      <c r="F70" s="391">
        <f t="shared" ref="F70:F73" si="17">+D70*E70</f>
        <v>0</v>
      </c>
      <c r="G70" s="367"/>
      <c r="H70" s="391">
        <f t="shared" ref="H70:H73" si="18">+D70*G70</f>
        <v>0</v>
      </c>
      <c r="I70" s="391">
        <f t="shared" ref="I70:I73" si="19">+F70+H70</f>
        <v>0</v>
      </c>
      <c r="J70" s="400" t="s">
        <v>3817</v>
      </c>
    </row>
    <row r="71" spans="1:10">
      <c r="A71" s="381">
        <v>34</v>
      </c>
      <c r="B71" s="389" t="s">
        <v>2158</v>
      </c>
      <c r="C71" s="390" t="s">
        <v>9</v>
      </c>
      <c r="D71" s="391">
        <v>4</v>
      </c>
      <c r="E71" s="367"/>
      <c r="F71" s="391">
        <f t="shared" si="17"/>
        <v>0</v>
      </c>
      <c r="G71" s="367"/>
      <c r="H71" s="391">
        <f t="shared" si="18"/>
        <v>0</v>
      </c>
      <c r="I71" s="391">
        <f t="shared" si="19"/>
        <v>0</v>
      </c>
      <c r="J71" s="400" t="s">
        <v>3817</v>
      </c>
    </row>
    <row r="72" spans="1:10">
      <c r="A72" s="381">
        <v>35</v>
      </c>
      <c r="B72" s="389" t="s">
        <v>2159</v>
      </c>
      <c r="C72" s="390" t="s">
        <v>9</v>
      </c>
      <c r="D72" s="391">
        <v>11</v>
      </c>
      <c r="E72" s="367"/>
      <c r="F72" s="391">
        <f t="shared" si="17"/>
        <v>0</v>
      </c>
      <c r="G72" s="367"/>
      <c r="H72" s="391">
        <f t="shared" si="18"/>
        <v>0</v>
      </c>
      <c r="I72" s="391">
        <f t="shared" si="19"/>
        <v>0</v>
      </c>
      <c r="J72" s="400" t="s">
        <v>3817</v>
      </c>
    </row>
    <row r="73" spans="1:10">
      <c r="A73" s="381">
        <v>36</v>
      </c>
      <c r="B73" s="389" t="s">
        <v>2160</v>
      </c>
      <c r="C73" s="390" t="s">
        <v>9</v>
      </c>
      <c r="D73" s="391">
        <v>12</v>
      </c>
      <c r="E73" s="367"/>
      <c r="F73" s="391">
        <f t="shared" si="17"/>
        <v>0</v>
      </c>
      <c r="G73" s="367"/>
      <c r="H73" s="391">
        <f t="shared" si="18"/>
        <v>0</v>
      </c>
      <c r="I73" s="391">
        <f t="shared" si="19"/>
        <v>0</v>
      </c>
      <c r="J73" s="400" t="s">
        <v>3817</v>
      </c>
    </row>
    <row r="74" spans="1:10">
      <c r="A74" s="381"/>
      <c r="B74" s="389" t="s">
        <v>2114</v>
      </c>
      <c r="C74" s="390" t="s">
        <v>2114</v>
      </c>
      <c r="D74" s="391"/>
      <c r="E74" s="367"/>
      <c r="F74" s="391"/>
      <c r="G74" s="367"/>
      <c r="H74" s="391"/>
      <c r="I74" s="391"/>
    </row>
    <row r="75" spans="1:10" ht="30">
      <c r="A75" s="381">
        <v>37</v>
      </c>
      <c r="B75" s="389" t="s">
        <v>2161</v>
      </c>
      <c r="C75" s="390" t="s">
        <v>9</v>
      </c>
      <c r="D75" s="391">
        <v>2</v>
      </c>
      <c r="E75" s="367"/>
      <c r="F75" s="391">
        <f t="shared" ref="F75:F76" si="20">+D75*E75</f>
        <v>0</v>
      </c>
      <c r="G75" s="367"/>
      <c r="H75" s="391">
        <f t="shared" ref="H75:H77" si="21">+D75*G75</f>
        <v>0</v>
      </c>
      <c r="I75" s="391">
        <f t="shared" ref="I75:I77" si="22">+F75+H75</f>
        <v>0</v>
      </c>
      <c r="J75" s="400" t="s">
        <v>3817</v>
      </c>
    </row>
    <row r="76" spans="1:10">
      <c r="A76" s="381">
        <v>38</v>
      </c>
      <c r="B76" s="389" t="s">
        <v>2148</v>
      </c>
      <c r="C76" s="390" t="s">
        <v>9</v>
      </c>
      <c r="D76" s="391">
        <v>2</v>
      </c>
      <c r="E76" s="367"/>
      <c r="F76" s="391">
        <f t="shared" si="20"/>
        <v>0</v>
      </c>
      <c r="G76" s="367"/>
      <c r="H76" s="391">
        <f t="shared" si="21"/>
        <v>0</v>
      </c>
      <c r="I76" s="391">
        <f t="shared" si="22"/>
        <v>0</v>
      </c>
      <c r="J76" s="400" t="s">
        <v>3817</v>
      </c>
    </row>
    <row r="77" spans="1:10">
      <c r="A77" s="381">
        <v>39</v>
      </c>
      <c r="B77" s="389" t="s">
        <v>2150</v>
      </c>
      <c r="C77" s="390" t="s">
        <v>9</v>
      </c>
      <c r="D77" s="391">
        <v>1</v>
      </c>
      <c r="E77" s="367"/>
      <c r="F77" s="391">
        <f>+D77*E77</f>
        <v>0</v>
      </c>
      <c r="G77" s="367"/>
      <c r="H77" s="391">
        <f t="shared" si="21"/>
        <v>0</v>
      </c>
      <c r="I77" s="391">
        <f t="shared" si="22"/>
        <v>0</v>
      </c>
      <c r="J77" s="400" t="s">
        <v>1651</v>
      </c>
    </row>
    <row r="78" spans="1:10">
      <c r="A78" s="381"/>
      <c r="B78" s="386" t="s">
        <v>2117</v>
      </c>
      <c r="C78" s="387" t="s">
        <v>2114</v>
      </c>
      <c r="D78" s="388"/>
      <c r="E78" s="366"/>
      <c r="F78" s="388">
        <f>SUM(F58:F77)</f>
        <v>0</v>
      </c>
      <c r="G78" s="366"/>
      <c r="H78" s="388">
        <f>SUM(H58:H77)</f>
        <v>0</v>
      </c>
      <c r="I78" s="388">
        <f>SUM(I58:I77)</f>
        <v>0</v>
      </c>
    </row>
    <row r="79" spans="1:10">
      <c r="A79" s="381"/>
      <c r="B79" s="386" t="s">
        <v>2162</v>
      </c>
      <c r="C79" s="387" t="s">
        <v>2114</v>
      </c>
      <c r="D79" s="388"/>
      <c r="E79" s="366"/>
      <c r="F79" s="388"/>
      <c r="G79" s="366"/>
      <c r="H79" s="388"/>
      <c r="I79" s="388"/>
    </row>
    <row r="80" spans="1:10">
      <c r="A80" s="381">
        <v>40</v>
      </c>
      <c r="B80" s="389" t="s">
        <v>2118</v>
      </c>
      <c r="C80" s="390" t="s">
        <v>9</v>
      </c>
      <c r="D80" s="391">
        <v>1</v>
      </c>
      <c r="E80" s="367"/>
      <c r="F80" s="391">
        <f t="shared" ref="F80:F83" si="23">+D80*E80</f>
        <v>0</v>
      </c>
      <c r="G80" s="367"/>
      <c r="H80" s="391"/>
      <c r="I80" s="391">
        <f t="shared" ref="I80:I83" si="24">+F80+H80</f>
        <v>0</v>
      </c>
      <c r="J80" s="400" t="s">
        <v>3817</v>
      </c>
    </row>
    <row r="81" spans="1:10">
      <c r="A81" s="381">
        <v>41</v>
      </c>
      <c r="B81" s="389" t="s">
        <v>2163</v>
      </c>
      <c r="C81" s="390" t="s">
        <v>9</v>
      </c>
      <c r="D81" s="391">
        <v>1</v>
      </c>
      <c r="E81" s="367"/>
      <c r="F81" s="391">
        <f t="shared" si="23"/>
        <v>0</v>
      </c>
      <c r="G81" s="367"/>
      <c r="H81" s="391"/>
      <c r="I81" s="391">
        <f t="shared" si="24"/>
        <v>0</v>
      </c>
      <c r="J81" s="400" t="s">
        <v>3817</v>
      </c>
    </row>
    <row r="82" spans="1:10">
      <c r="A82" s="381">
        <v>42</v>
      </c>
      <c r="B82" s="389" t="s">
        <v>2164</v>
      </c>
      <c r="C82" s="390" t="s">
        <v>9</v>
      </c>
      <c r="D82" s="391">
        <v>1</v>
      </c>
      <c r="E82" s="367"/>
      <c r="F82" s="391">
        <f t="shared" si="23"/>
        <v>0</v>
      </c>
      <c r="G82" s="367"/>
      <c r="H82" s="391"/>
      <c r="I82" s="391">
        <f t="shared" si="24"/>
        <v>0</v>
      </c>
      <c r="J82" s="400" t="s">
        <v>3817</v>
      </c>
    </row>
    <row r="83" spans="1:10">
      <c r="A83" s="381">
        <v>43</v>
      </c>
      <c r="B83" s="389" t="s">
        <v>2113</v>
      </c>
      <c r="C83" s="390" t="s">
        <v>9</v>
      </c>
      <c r="D83" s="391">
        <v>1</v>
      </c>
      <c r="E83" s="367"/>
      <c r="F83" s="391">
        <f t="shared" si="23"/>
        <v>0</v>
      </c>
      <c r="G83" s="367"/>
      <c r="H83" s="391"/>
      <c r="I83" s="391">
        <f t="shared" si="24"/>
        <v>0</v>
      </c>
      <c r="J83" s="400" t="s">
        <v>3817</v>
      </c>
    </row>
    <row r="84" spans="1:10">
      <c r="A84" s="381"/>
      <c r="B84" s="386" t="s">
        <v>2165</v>
      </c>
      <c r="C84" s="387" t="s">
        <v>2114</v>
      </c>
      <c r="D84" s="388"/>
      <c r="E84" s="366"/>
      <c r="F84" s="388">
        <f>SUM(F80:F83)</f>
        <v>0</v>
      </c>
      <c r="G84" s="366"/>
      <c r="H84" s="388">
        <f>SUM(H80:H83)</f>
        <v>0</v>
      </c>
      <c r="I84" s="388">
        <f>SUM(I80:I83)</f>
        <v>0</v>
      </c>
    </row>
    <row r="85" spans="1:10">
      <c r="A85" s="381"/>
      <c r="B85" s="389" t="s">
        <v>2114</v>
      </c>
      <c r="C85" s="390" t="s">
        <v>2114</v>
      </c>
      <c r="D85" s="391"/>
      <c r="E85" s="367"/>
      <c r="F85" s="391"/>
      <c r="G85" s="367"/>
      <c r="H85" s="391"/>
      <c r="I85" s="391"/>
    </row>
    <row r="86" spans="1:10">
      <c r="A86" s="381"/>
      <c r="B86" s="386" t="s">
        <v>2166</v>
      </c>
      <c r="C86" s="387" t="s">
        <v>2114</v>
      </c>
      <c r="D86" s="388"/>
      <c r="E86" s="366"/>
      <c r="F86" s="388"/>
      <c r="G86" s="366"/>
      <c r="H86" s="388"/>
      <c r="I86" s="388"/>
    </row>
    <row r="87" spans="1:10">
      <c r="A87" s="381"/>
      <c r="B87" s="389" t="s">
        <v>2167</v>
      </c>
      <c r="C87" s="390" t="s">
        <v>2114</v>
      </c>
      <c r="D87" s="391"/>
      <c r="E87" s="367"/>
      <c r="F87" s="391"/>
      <c r="G87" s="367"/>
      <c r="H87" s="391"/>
      <c r="I87" s="391"/>
    </row>
    <row r="88" spans="1:10">
      <c r="A88" s="381"/>
      <c r="B88" s="389" t="s">
        <v>2168</v>
      </c>
      <c r="C88" s="390" t="s">
        <v>2114</v>
      </c>
      <c r="D88" s="391"/>
      <c r="E88" s="367"/>
      <c r="F88" s="391"/>
      <c r="G88" s="367"/>
      <c r="H88" s="391"/>
      <c r="I88" s="391"/>
    </row>
    <row r="89" spans="1:10">
      <c r="A89" s="381">
        <v>44</v>
      </c>
      <c r="B89" s="389" t="s">
        <v>2169</v>
      </c>
      <c r="C89" s="390" t="s">
        <v>9</v>
      </c>
      <c r="D89" s="391">
        <v>28</v>
      </c>
      <c r="E89" s="367"/>
      <c r="F89" s="391">
        <f>+D89*E89</f>
        <v>0</v>
      </c>
      <c r="G89" s="367"/>
      <c r="H89" s="391">
        <f>+D89*G89</f>
        <v>0</v>
      </c>
      <c r="I89" s="391">
        <f>+F89+H89</f>
        <v>0</v>
      </c>
      <c r="J89" s="400" t="s">
        <v>1651</v>
      </c>
    </row>
    <row r="90" spans="1:10">
      <c r="A90" s="381"/>
      <c r="B90" s="389" t="s">
        <v>2170</v>
      </c>
      <c r="C90" s="390" t="s">
        <v>2114</v>
      </c>
      <c r="D90" s="391"/>
      <c r="E90" s="367"/>
      <c r="F90" s="391"/>
      <c r="G90" s="367"/>
      <c r="H90" s="391"/>
      <c r="I90" s="391"/>
    </row>
    <row r="91" spans="1:10">
      <c r="A91" s="381">
        <v>45</v>
      </c>
      <c r="B91" s="389" t="s">
        <v>2171</v>
      </c>
      <c r="C91" s="390" t="s">
        <v>9</v>
      </c>
      <c r="D91" s="391">
        <v>2</v>
      </c>
      <c r="E91" s="367"/>
      <c r="F91" s="391">
        <f>+D91*E91</f>
        <v>0</v>
      </c>
      <c r="G91" s="367"/>
      <c r="H91" s="391">
        <f>+D91*G91</f>
        <v>0</v>
      </c>
      <c r="I91" s="391">
        <f>+F91+H91</f>
        <v>0</v>
      </c>
      <c r="J91" s="400" t="s">
        <v>1651</v>
      </c>
    </row>
    <row r="92" spans="1:10">
      <c r="A92" s="381"/>
      <c r="B92" s="389" t="s">
        <v>2172</v>
      </c>
      <c r="C92" s="390" t="s">
        <v>2114</v>
      </c>
      <c r="D92" s="395"/>
      <c r="E92" s="369"/>
      <c r="F92" s="395"/>
      <c r="G92" s="369"/>
      <c r="H92" s="395"/>
      <c r="I92" s="395"/>
    </row>
    <row r="93" spans="1:10">
      <c r="A93" s="381">
        <v>46</v>
      </c>
      <c r="B93" s="389" t="s">
        <v>2173</v>
      </c>
      <c r="C93" s="390" t="s">
        <v>9</v>
      </c>
      <c r="D93" s="391">
        <v>1</v>
      </c>
      <c r="E93" s="367"/>
      <c r="F93" s="391">
        <f>+D93*E93</f>
        <v>0</v>
      </c>
      <c r="G93" s="367"/>
      <c r="H93" s="391">
        <f>+D93*G93</f>
        <v>0</v>
      </c>
      <c r="I93" s="391">
        <f>+F93+H93</f>
        <v>0</v>
      </c>
      <c r="J93" s="400" t="s">
        <v>1651</v>
      </c>
    </row>
    <row r="94" spans="1:10">
      <c r="A94" s="381"/>
      <c r="B94" s="389" t="s">
        <v>2174</v>
      </c>
      <c r="C94" s="390" t="s">
        <v>2114</v>
      </c>
      <c r="D94" s="391"/>
      <c r="E94" s="367"/>
      <c r="F94" s="391"/>
      <c r="G94" s="367"/>
      <c r="H94" s="391"/>
      <c r="I94" s="391"/>
    </row>
    <row r="95" spans="1:10">
      <c r="A95" s="381">
        <v>47</v>
      </c>
      <c r="B95" s="389" t="s">
        <v>2175</v>
      </c>
      <c r="C95" s="390" t="s">
        <v>9</v>
      </c>
      <c r="D95" s="391">
        <v>22</v>
      </c>
      <c r="E95" s="367"/>
      <c r="F95" s="391">
        <f>+D95*E95</f>
        <v>0</v>
      </c>
      <c r="G95" s="367"/>
      <c r="H95" s="391">
        <f>+D95*G95</f>
        <v>0</v>
      </c>
      <c r="I95" s="391">
        <f>+F95+H95</f>
        <v>0</v>
      </c>
      <c r="J95" s="400" t="s">
        <v>1651</v>
      </c>
    </row>
    <row r="96" spans="1:10">
      <c r="A96" s="381"/>
      <c r="B96" s="389" t="s">
        <v>1633</v>
      </c>
      <c r="C96" s="390" t="s">
        <v>2114</v>
      </c>
      <c r="D96" s="391"/>
      <c r="E96" s="367"/>
      <c r="F96" s="391"/>
      <c r="G96" s="367"/>
      <c r="H96" s="391"/>
      <c r="I96" s="391"/>
    </row>
    <row r="97" spans="1:10">
      <c r="A97" s="381">
        <v>48</v>
      </c>
      <c r="B97" s="389" t="s">
        <v>2176</v>
      </c>
      <c r="C97" s="390" t="s">
        <v>9</v>
      </c>
      <c r="D97" s="391">
        <v>11</v>
      </c>
      <c r="E97" s="367"/>
      <c r="F97" s="391">
        <f>+D97*E97</f>
        <v>0</v>
      </c>
      <c r="G97" s="367"/>
      <c r="H97" s="391">
        <f>+D97*G97</f>
        <v>0</v>
      </c>
      <c r="I97" s="391">
        <f>+F97+H97</f>
        <v>0</v>
      </c>
      <c r="J97" s="400" t="s">
        <v>1651</v>
      </c>
    </row>
    <row r="98" spans="1:10">
      <c r="A98" s="381"/>
      <c r="B98" s="389" t="s">
        <v>2177</v>
      </c>
      <c r="C98" s="390" t="s">
        <v>2114</v>
      </c>
      <c r="D98" s="391"/>
      <c r="E98" s="367"/>
      <c r="F98" s="391"/>
      <c r="G98" s="367"/>
      <c r="H98" s="391"/>
      <c r="I98" s="391"/>
    </row>
    <row r="99" spans="1:10">
      <c r="A99" s="381">
        <v>49</v>
      </c>
      <c r="B99" s="389" t="s">
        <v>2171</v>
      </c>
      <c r="C99" s="390" t="s">
        <v>9</v>
      </c>
      <c r="D99" s="391">
        <v>12</v>
      </c>
      <c r="E99" s="367"/>
      <c r="F99" s="391">
        <f>+D99*E99</f>
        <v>0</v>
      </c>
      <c r="G99" s="367"/>
      <c r="H99" s="391">
        <f>+D99*G99</f>
        <v>0</v>
      </c>
      <c r="I99" s="391">
        <f>+F99+H99</f>
        <v>0</v>
      </c>
      <c r="J99" s="400" t="s">
        <v>1651</v>
      </c>
    </row>
    <row r="100" spans="1:10">
      <c r="A100" s="381"/>
      <c r="B100" s="389" t="s">
        <v>2178</v>
      </c>
      <c r="C100" s="390" t="s">
        <v>2114</v>
      </c>
      <c r="D100" s="391"/>
      <c r="E100" s="367"/>
      <c r="F100" s="391"/>
      <c r="G100" s="367"/>
      <c r="H100" s="391"/>
      <c r="I100" s="391"/>
    </row>
    <row r="101" spans="1:10">
      <c r="A101" s="381">
        <v>50</v>
      </c>
      <c r="B101" s="389" t="s">
        <v>2179</v>
      </c>
      <c r="C101" s="390" t="s">
        <v>9</v>
      </c>
      <c r="D101" s="391">
        <v>10</v>
      </c>
      <c r="E101" s="367"/>
      <c r="F101" s="391">
        <f>+D101*E101</f>
        <v>0</v>
      </c>
      <c r="G101" s="367"/>
      <c r="H101" s="391">
        <f>+D101*G101</f>
        <v>0</v>
      </c>
      <c r="I101" s="391">
        <f>+F101+H101</f>
        <v>0</v>
      </c>
      <c r="J101" s="400" t="s">
        <v>1651</v>
      </c>
    </row>
    <row r="102" spans="1:10">
      <c r="A102" s="381"/>
      <c r="B102" s="389" t="s">
        <v>2180</v>
      </c>
      <c r="C102" s="390" t="s">
        <v>2114</v>
      </c>
      <c r="D102" s="391"/>
      <c r="E102" s="367"/>
      <c r="F102" s="391"/>
      <c r="G102" s="367"/>
      <c r="H102" s="391"/>
      <c r="I102" s="391"/>
    </row>
    <row r="103" spans="1:10">
      <c r="A103" s="381">
        <v>51</v>
      </c>
      <c r="B103" s="389" t="s">
        <v>2181</v>
      </c>
      <c r="C103" s="390" t="s">
        <v>9</v>
      </c>
      <c r="D103" s="391">
        <v>5</v>
      </c>
      <c r="E103" s="367"/>
      <c r="F103" s="391">
        <f>+D103*E103</f>
        <v>0</v>
      </c>
      <c r="G103" s="367"/>
      <c r="H103" s="391">
        <f>+D103*G103</f>
        <v>0</v>
      </c>
      <c r="I103" s="391">
        <f>+F103+H103</f>
        <v>0</v>
      </c>
      <c r="J103" s="400" t="s">
        <v>1651</v>
      </c>
    </row>
    <row r="104" spans="1:10">
      <c r="A104" s="381"/>
      <c r="B104" s="389" t="s">
        <v>1</v>
      </c>
      <c r="C104" s="390" t="s">
        <v>2114</v>
      </c>
      <c r="D104" s="391"/>
      <c r="E104" s="367"/>
      <c r="F104" s="391"/>
      <c r="G104" s="367"/>
      <c r="H104" s="391"/>
      <c r="I104" s="391"/>
    </row>
    <row r="105" spans="1:10">
      <c r="A105" s="381">
        <v>52</v>
      </c>
      <c r="B105" s="389" t="s">
        <v>2182</v>
      </c>
      <c r="C105" s="390" t="s">
        <v>9</v>
      </c>
      <c r="D105" s="391">
        <v>30</v>
      </c>
      <c r="E105" s="367"/>
      <c r="F105" s="391">
        <f>+D105*E105</f>
        <v>0</v>
      </c>
      <c r="G105" s="367"/>
      <c r="H105" s="391">
        <f>+D105*G105</f>
        <v>0</v>
      </c>
      <c r="I105" s="391">
        <f>+F105+H105</f>
        <v>0</v>
      </c>
      <c r="J105" s="400" t="s">
        <v>1651</v>
      </c>
    </row>
    <row r="106" spans="1:10">
      <c r="A106" s="381"/>
      <c r="B106" s="389" t="s">
        <v>2183</v>
      </c>
      <c r="C106" s="390" t="s">
        <v>2114</v>
      </c>
      <c r="D106" s="391"/>
      <c r="E106" s="367"/>
      <c r="F106" s="391"/>
      <c r="G106" s="367"/>
      <c r="H106" s="391"/>
      <c r="I106" s="391"/>
    </row>
    <row r="107" spans="1:10">
      <c r="A107" s="381">
        <v>53</v>
      </c>
      <c r="B107" s="389" t="s">
        <v>2184</v>
      </c>
      <c r="C107" s="390" t="s">
        <v>9</v>
      </c>
      <c r="D107" s="391">
        <v>1</v>
      </c>
      <c r="E107" s="367"/>
      <c r="F107" s="391">
        <f>+D107*E107</f>
        <v>0</v>
      </c>
      <c r="G107" s="367"/>
      <c r="H107" s="391">
        <f>+D107*G107</f>
        <v>0</v>
      </c>
      <c r="I107" s="391">
        <f>+F107+H107</f>
        <v>0</v>
      </c>
      <c r="J107" s="400" t="s">
        <v>1651</v>
      </c>
    </row>
    <row r="108" spans="1:10">
      <c r="A108" s="381"/>
      <c r="B108" s="389" t="s">
        <v>2185</v>
      </c>
      <c r="C108" s="390" t="s">
        <v>2114</v>
      </c>
      <c r="D108" s="391"/>
      <c r="E108" s="367"/>
      <c r="F108" s="391"/>
      <c r="G108" s="367"/>
      <c r="H108" s="391"/>
      <c r="I108" s="391"/>
    </row>
    <row r="109" spans="1:10">
      <c r="A109" s="381">
        <v>54</v>
      </c>
      <c r="B109" s="389" t="s">
        <v>2186</v>
      </c>
      <c r="C109" s="390" t="s">
        <v>9</v>
      </c>
      <c r="D109" s="391">
        <v>11</v>
      </c>
      <c r="E109" s="367"/>
      <c r="F109" s="391">
        <f>+D109*E109</f>
        <v>0</v>
      </c>
      <c r="G109" s="367"/>
      <c r="H109" s="391">
        <f>+D109*G109</f>
        <v>0</v>
      </c>
      <c r="I109" s="391">
        <f>+F109+H109</f>
        <v>0</v>
      </c>
      <c r="J109" s="400" t="s">
        <v>1651</v>
      </c>
    </row>
    <row r="110" spans="1:10">
      <c r="A110" s="381"/>
      <c r="B110" s="389" t="s">
        <v>1642</v>
      </c>
      <c r="C110" s="390" t="s">
        <v>2114</v>
      </c>
      <c r="D110" s="391"/>
      <c r="E110" s="367"/>
      <c r="F110" s="391"/>
      <c r="G110" s="367"/>
      <c r="H110" s="391"/>
      <c r="I110" s="391"/>
    </row>
    <row r="111" spans="1:10">
      <c r="A111" s="381">
        <v>55</v>
      </c>
      <c r="B111" s="389" t="s">
        <v>2187</v>
      </c>
      <c r="C111" s="390" t="s">
        <v>3</v>
      </c>
      <c r="D111" s="391">
        <v>6</v>
      </c>
      <c r="E111" s="367"/>
      <c r="F111" s="391">
        <f>+D111*E111</f>
        <v>0</v>
      </c>
      <c r="G111" s="367"/>
      <c r="H111" s="391">
        <f>+D111*G111</f>
        <v>0</v>
      </c>
      <c r="I111" s="391">
        <f>+F111+H111</f>
        <v>0</v>
      </c>
      <c r="J111" s="400" t="s">
        <v>1651</v>
      </c>
    </row>
    <row r="112" spans="1:10">
      <c r="A112" s="381">
        <v>56</v>
      </c>
      <c r="B112" s="389" t="s">
        <v>2188</v>
      </c>
      <c r="C112" s="390" t="s">
        <v>3</v>
      </c>
      <c r="D112" s="391">
        <v>6</v>
      </c>
      <c r="E112" s="367"/>
      <c r="F112" s="391">
        <f t="shared" ref="F112:F113" si="25">+D112*E112</f>
        <v>0</v>
      </c>
      <c r="G112" s="367"/>
      <c r="H112" s="391">
        <f t="shared" ref="H112:H113" si="26">+D112*G112</f>
        <v>0</v>
      </c>
      <c r="I112" s="391">
        <f t="shared" ref="I112:I113" si="27">+F112+H112</f>
        <v>0</v>
      </c>
      <c r="J112" s="400" t="s">
        <v>1651</v>
      </c>
    </row>
    <row r="113" spans="1:10">
      <c r="A113" s="381">
        <v>57</v>
      </c>
      <c r="B113" s="389" t="s">
        <v>2189</v>
      </c>
      <c r="C113" s="390" t="s">
        <v>9</v>
      </c>
      <c r="D113" s="391">
        <v>2</v>
      </c>
      <c r="E113" s="367"/>
      <c r="F113" s="391">
        <f t="shared" si="25"/>
        <v>0</v>
      </c>
      <c r="G113" s="367"/>
      <c r="H113" s="391">
        <f t="shared" si="26"/>
        <v>0</v>
      </c>
      <c r="I113" s="391">
        <f t="shared" si="27"/>
        <v>0</v>
      </c>
      <c r="J113" s="400" t="s">
        <v>1651</v>
      </c>
    </row>
    <row r="114" spans="1:10">
      <c r="A114" s="381"/>
      <c r="B114" s="389" t="s">
        <v>2190</v>
      </c>
      <c r="C114" s="390" t="s">
        <v>2114</v>
      </c>
      <c r="D114" s="391"/>
      <c r="E114" s="367"/>
      <c r="F114" s="391"/>
      <c r="G114" s="367"/>
      <c r="H114" s="391"/>
      <c r="I114" s="391"/>
    </row>
    <row r="115" spans="1:10">
      <c r="A115" s="381">
        <v>58</v>
      </c>
      <c r="B115" s="389" t="s">
        <v>2191</v>
      </c>
      <c r="C115" s="390" t="s">
        <v>9</v>
      </c>
      <c r="D115" s="391">
        <v>4</v>
      </c>
      <c r="E115" s="367"/>
      <c r="F115" s="391">
        <f>+D115*E115</f>
        <v>0</v>
      </c>
      <c r="G115" s="367"/>
      <c r="H115" s="391">
        <f>+D115*G115</f>
        <v>0</v>
      </c>
      <c r="I115" s="391">
        <f>+F115+H115</f>
        <v>0</v>
      </c>
      <c r="J115" s="400" t="s">
        <v>1651</v>
      </c>
    </row>
    <row r="116" spans="1:10">
      <c r="A116" s="381"/>
      <c r="B116" s="389" t="s">
        <v>1653</v>
      </c>
      <c r="C116" s="390" t="s">
        <v>2114</v>
      </c>
      <c r="D116" s="391"/>
      <c r="E116" s="367"/>
      <c r="F116" s="391"/>
      <c r="G116" s="367"/>
      <c r="H116" s="391"/>
      <c r="I116" s="391"/>
    </row>
    <row r="117" spans="1:10">
      <c r="A117" s="381">
        <v>59</v>
      </c>
      <c r="B117" s="389" t="s">
        <v>2192</v>
      </c>
      <c r="C117" s="390" t="s">
        <v>9</v>
      </c>
      <c r="D117" s="391">
        <v>4</v>
      </c>
      <c r="E117" s="367"/>
      <c r="F117" s="391">
        <f>+D117*E117</f>
        <v>0</v>
      </c>
      <c r="G117" s="367"/>
      <c r="H117" s="391">
        <f>+D117*G117</f>
        <v>0</v>
      </c>
      <c r="I117" s="391">
        <f>+F117+H117</f>
        <v>0</v>
      </c>
      <c r="J117" s="400" t="s">
        <v>1651</v>
      </c>
    </row>
    <row r="118" spans="1:10">
      <c r="A118" s="381"/>
      <c r="B118" s="389" t="s">
        <v>2193</v>
      </c>
      <c r="C118" s="390" t="s">
        <v>2114</v>
      </c>
      <c r="D118" s="391"/>
      <c r="E118" s="367"/>
      <c r="F118" s="391"/>
      <c r="G118" s="367"/>
      <c r="H118" s="391"/>
      <c r="I118" s="391"/>
    </row>
    <row r="119" spans="1:10">
      <c r="A119" s="381">
        <v>60</v>
      </c>
      <c r="B119" s="389" t="s">
        <v>3812</v>
      </c>
      <c r="C119" s="390" t="s">
        <v>9</v>
      </c>
      <c r="D119" s="391">
        <v>13</v>
      </c>
      <c r="E119" s="367"/>
      <c r="F119" s="391">
        <f t="shared" ref="F119:F122" si="28">+D119*E119</f>
        <v>0</v>
      </c>
      <c r="G119" s="367"/>
      <c r="H119" s="391">
        <f>+D119*G119</f>
        <v>0</v>
      </c>
      <c r="I119" s="391">
        <f t="shared" ref="I119:I122" si="29">+F119+H119</f>
        <v>0</v>
      </c>
      <c r="J119" s="400" t="s">
        <v>1651</v>
      </c>
    </row>
    <row r="120" spans="1:10">
      <c r="A120" s="381">
        <v>61</v>
      </c>
      <c r="B120" s="389" t="s">
        <v>2194</v>
      </c>
      <c r="C120" s="390" t="s">
        <v>9</v>
      </c>
      <c r="D120" s="391">
        <v>13</v>
      </c>
      <c r="E120" s="367"/>
      <c r="F120" s="391">
        <f t="shared" si="28"/>
        <v>0</v>
      </c>
      <c r="G120" s="367"/>
      <c r="H120" s="391"/>
      <c r="I120" s="391">
        <f t="shared" si="29"/>
        <v>0</v>
      </c>
      <c r="J120" s="400" t="s">
        <v>1651</v>
      </c>
    </row>
    <row r="121" spans="1:10">
      <c r="A121" s="381">
        <v>62</v>
      </c>
      <c r="B121" s="389" t="s">
        <v>2195</v>
      </c>
      <c r="C121" s="390" t="s">
        <v>9</v>
      </c>
      <c r="D121" s="391">
        <v>12</v>
      </c>
      <c r="E121" s="367"/>
      <c r="F121" s="391">
        <f t="shared" si="28"/>
        <v>0</v>
      </c>
      <c r="G121" s="367"/>
      <c r="H121" s="391">
        <f t="shared" ref="H121:H122" si="30">+D121*G121</f>
        <v>0</v>
      </c>
      <c r="I121" s="391">
        <f t="shared" si="29"/>
        <v>0</v>
      </c>
      <c r="J121" s="400" t="s">
        <v>1651</v>
      </c>
    </row>
    <row r="122" spans="1:10">
      <c r="A122" s="381">
        <v>63</v>
      </c>
      <c r="B122" s="389" t="s">
        <v>2196</v>
      </c>
      <c r="C122" s="390" t="s">
        <v>9</v>
      </c>
      <c r="D122" s="391">
        <v>8</v>
      </c>
      <c r="E122" s="367"/>
      <c r="F122" s="391">
        <f t="shared" si="28"/>
        <v>0</v>
      </c>
      <c r="G122" s="367"/>
      <c r="H122" s="391">
        <f t="shared" si="30"/>
        <v>0</v>
      </c>
      <c r="I122" s="391">
        <f t="shared" si="29"/>
        <v>0</v>
      </c>
      <c r="J122" s="400" t="s">
        <v>1651</v>
      </c>
    </row>
    <row r="123" spans="1:10">
      <c r="A123" s="381"/>
      <c r="B123" s="389" t="s">
        <v>2114</v>
      </c>
      <c r="C123" s="390" t="s">
        <v>2114</v>
      </c>
      <c r="D123" s="391"/>
      <c r="E123" s="367"/>
      <c r="F123" s="391"/>
      <c r="G123" s="367"/>
      <c r="H123" s="391"/>
      <c r="I123" s="391"/>
    </row>
    <row r="124" spans="1:10">
      <c r="A124" s="381">
        <v>64</v>
      </c>
      <c r="B124" s="389" t="s">
        <v>2197</v>
      </c>
      <c r="C124" s="390" t="s">
        <v>3</v>
      </c>
      <c r="D124" s="391">
        <v>150</v>
      </c>
      <c r="E124" s="367"/>
      <c r="F124" s="391">
        <f>+D124*E124</f>
        <v>0</v>
      </c>
      <c r="G124" s="367"/>
      <c r="H124" s="391">
        <f>+D124*G124</f>
        <v>0</v>
      </c>
      <c r="I124" s="391">
        <f t="shared" ref="I124:I128" si="31">+F124+H124</f>
        <v>0</v>
      </c>
      <c r="J124" s="400" t="s">
        <v>3817</v>
      </c>
    </row>
    <row r="125" spans="1:10">
      <c r="A125" s="381">
        <v>65</v>
      </c>
      <c r="B125" s="389" t="s">
        <v>2198</v>
      </c>
      <c r="C125" s="390" t="s">
        <v>3</v>
      </c>
      <c r="D125" s="391">
        <v>100</v>
      </c>
      <c r="E125" s="367"/>
      <c r="F125" s="391">
        <f>+D125*E125</f>
        <v>0</v>
      </c>
      <c r="G125" s="367"/>
      <c r="H125" s="391"/>
      <c r="I125" s="391">
        <f t="shared" si="31"/>
        <v>0</v>
      </c>
      <c r="J125" s="400" t="s">
        <v>3817</v>
      </c>
    </row>
    <row r="126" spans="1:10">
      <c r="A126" s="381">
        <v>66</v>
      </c>
      <c r="B126" s="389" t="s">
        <v>2199</v>
      </c>
      <c r="C126" s="390" t="s">
        <v>3</v>
      </c>
      <c r="D126" s="391">
        <v>80</v>
      </c>
      <c r="E126" s="367"/>
      <c r="F126" s="391">
        <f>+D126*E126</f>
        <v>0</v>
      </c>
      <c r="G126" s="367"/>
      <c r="H126" s="391"/>
      <c r="I126" s="391">
        <f t="shared" si="31"/>
        <v>0</v>
      </c>
      <c r="J126" s="400" t="s">
        <v>3817</v>
      </c>
    </row>
    <row r="127" spans="1:10">
      <c r="A127" s="381">
        <v>67</v>
      </c>
      <c r="B127" s="389" t="s">
        <v>2200</v>
      </c>
      <c r="C127" s="390" t="s">
        <v>3</v>
      </c>
      <c r="D127" s="391">
        <v>50</v>
      </c>
      <c r="E127" s="367"/>
      <c r="F127" s="391">
        <f t="shared" ref="F127:F128" si="32">+D127*E127</f>
        <v>0</v>
      </c>
      <c r="G127" s="367"/>
      <c r="H127" s="391"/>
      <c r="I127" s="391">
        <f t="shared" si="31"/>
        <v>0</v>
      </c>
      <c r="J127" s="400" t="s">
        <v>3817</v>
      </c>
    </row>
    <row r="128" spans="1:10">
      <c r="A128" s="381">
        <v>68</v>
      </c>
      <c r="B128" s="389" t="s">
        <v>2201</v>
      </c>
      <c r="C128" s="390" t="s">
        <v>3</v>
      </c>
      <c r="D128" s="391">
        <v>35</v>
      </c>
      <c r="E128" s="367"/>
      <c r="F128" s="391">
        <f t="shared" si="32"/>
        <v>0</v>
      </c>
      <c r="G128" s="367"/>
      <c r="H128" s="391">
        <f>+D128*G128</f>
        <v>0</v>
      </c>
      <c r="I128" s="391">
        <f t="shared" si="31"/>
        <v>0</v>
      </c>
      <c r="J128" s="400" t="s">
        <v>3817</v>
      </c>
    </row>
    <row r="129" spans="1:10">
      <c r="A129" s="381"/>
      <c r="B129" s="389" t="s">
        <v>2114</v>
      </c>
      <c r="C129" s="390" t="s">
        <v>2114</v>
      </c>
      <c r="D129" s="391"/>
      <c r="E129" s="367"/>
      <c r="F129" s="391"/>
      <c r="G129" s="367"/>
      <c r="H129" s="391"/>
      <c r="I129" s="391"/>
    </row>
    <row r="130" spans="1:10">
      <c r="A130" s="381">
        <v>69</v>
      </c>
      <c r="B130" s="389" t="s">
        <v>2202</v>
      </c>
      <c r="C130" s="390" t="s">
        <v>9</v>
      </c>
      <c r="D130" s="391">
        <v>240</v>
      </c>
      <c r="E130" s="367"/>
      <c r="F130" s="391">
        <f t="shared" ref="F130:F135" si="33">+D130*E130</f>
        <v>0</v>
      </c>
      <c r="G130" s="367"/>
      <c r="H130" s="391">
        <f t="shared" ref="H130:H135" si="34">+D130*G130</f>
        <v>0</v>
      </c>
      <c r="I130" s="391">
        <f t="shared" ref="I130:I136" si="35">+F130+H130</f>
        <v>0</v>
      </c>
      <c r="J130" s="400" t="s">
        <v>3817</v>
      </c>
    </row>
    <row r="131" spans="1:10">
      <c r="A131" s="381">
        <v>70</v>
      </c>
      <c r="B131" s="389" t="s">
        <v>2203</v>
      </c>
      <c r="C131" s="390" t="s">
        <v>9</v>
      </c>
      <c r="D131" s="391">
        <v>200</v>
      </c>
      <c r="E131" s="367"/>
      <c r="F131" s="391">
        <f t="shared" si="33"/>
        <v>0</v>
      </c>
      <c r="G131" s="367"/>
      <c r="H131" s="391">
        <f t="shared" si="34"/>
        <v>0</v>
      </c>
      <c r="I131" s="391">
        <f t="shared" si="35"/>
        <v>0</v>
      </c>
      <c r="J131" s="400" t="s">
        <v>3817</v>
      </c>
    </row>
    <row r="132" spans="1:10">
      <c r="A132" s="381">
        <v>71</v>
      </c>
      <c r="B132" s="389" t="s">
        <v>2204</v>
      </c>
      <c r="C132" s="390" t="s">
        <v>9</v>
      </c>
      <c r="D132" s="391">
        <v>80</v>
      </c>
      <c r="E132" s="367"/>
      <c r="F132" s="391">
        <f t="shared" si="33"/>
        <v>0</v>
      </c>
      <c r="G132" s="367"/>
      <c r="H132" s="391">
        <f t="shared" si="34"/>
        <v>0</v>
      </c>
      <c r="I132" s="391">
        <f t="shared" si="35"/>
        <v>0</v>
      </c>
      <c r="J132" s="400" t="s">
        <v>3817</v>
      </c>
    </row>
    <row r="133" spans="1:10">
      <c r="A133" s="381">
        <v>72</v>
      </c>
      <c r="B133" s="389" t="s">
        <v>2205</v>
      </c>
      <c r="C133" s="390" t="s">
        <v>9</v>
      </c>
      <c r="D133" s="391">
        <v>13</v>
      </c>
      <c r="E133" s="367"/>
      <c r="F133" s="391">
        <f t="shared" si="33"/>
        <v>0</v>
      </c>
      <c r="G133" s="367"/>
      <c r="H133" s="391">
        <f t="shared" si="34"/>
        <v>0</v>
      </c>
      <c r="I133" s="391">
        <f t="shared" si="35"/>
        <v>0</v>
      </c>
      <c r="J133" s="400" t="s">
        <v>3817</v>
      </c>
    </row>
    <row r="134" spans="1:10">
      <c r="A134" s="381">
        <v>73</v>
      </c>
      <c r="B134" s="389" t="s">
        <v>2206</v>
      </c>
      <c r="C134" s="390" t="s">
        <v>9</v>
      </c>
      <c r="D134" s="391">
        <v>80</v>
      </c>
      <c r="E134" s="367"/>
      <c r="F134" s="391">
        <f t="shared" si="33"/>
        <v>0</v>
      </c>
      <c r="G134" s="367"/>
      <c r="H134" s="391">
        <f t="shared" si="34"/>
        <v>0</v>
      </c>
      <c r="I134" s="391">
        <f t="shared" si="35"/>
        <v>0</v>
      </c>
      <c r="J134" s="400" t="s">
        <v>3817</v>
      </c>
    </row>
    <row r="135" spans="1:10">
      <c r="A135" s="381">
        <v>74</v>
      </c>
      <c r="B135" s="389" t="s">
        <v>2207</v>
      </c>
      <c r="C135" s="390" t="s">
        <v>9</v>
      </c>
      <c r="D135" s="391">
        <v>1</v>
      </c>
      <c r="E135" s="367"/>
      <c r="F135" s="391">
        <f t="shared" si="33"/>
        <v>0</v>
      </c>
      <c r="G135" s="367"/>
      <c r="H135" s="391">
        <f t="shared" si="34"/>
        <v>0</v>
      </c>
      <c r="I135" s="391">
        <f t="shared" si="35"/>
        <v>0</v>
      </c>
      <c r="J135" s="400" t="s">
        <v>3817</v>
      </c>
    </row>
    <row r="136" spans="1:10">
      <c r="A136" s="381">
        <v>75</v>
      </c>
      <c r="B136" s="389" t="s">
        <v>2208</v>
      </c>
      <c r="C136" s="390" t="s">
        <v>9</v>
      </c>
      <c r="D136" s="391">
        <v>35</v>
      </c>
      <c r="E136" s="367"/>
      <c r="F136" s="391">
        <f>+D136*E136</f>
        <v>0</v>
      </c>
      <c r="G136" s="367"/>
      <c r="H136" s="391">
        <f>+D136*G136</f>
        <v>0</v>
      </c>
      <c r="I136" s="391">
        <f t="shared" si="35"/>
        <v>0</v>
      </c>
      <c r="J136" s="400" t="s">
        <v>3817</v>
      </c>
    </row>
    <row r="137" spans="1:10">
      <c r="A137" s="381"/>
      <c r="B137" s="389" t="s">
        <v>2114</v>
      </c>
      <c r="C137" s="390" t="s">
        <v>2114</v>
      </c>
      <c r="D137" s="391"/>
      <c r="E137" s="367"/>
      <c r="F137" s="391"/>
      <c r="G137" s="367"/>
      <c r="H137" s="391"/>
      <c r="I137" s="391"/>
    </row>
    <row r="138" spans="1:10">
      <c r="A138" s="381"/>
      <c r="B138" s="392" t="s">
        <v>2209</v>
      </c>
      <c r="C138" s="393" t="s">
        <v>2114</v>
      </c>
      <c r="D138" s="394"/>
      <c r="E138" s="368"/>
      <c r="F138" s="394"/>
      <c r="G138" s="368"/>
      <c r="H138" s="394"/>
      <c r="I138" s="394"/>
    </row>
    <row r="139" spans="1:10">
      <c r="A139" s="381">
        <v>76</v>
      </c>
      <c r="B139" s="389" t="s">
        <v>2210</v>
      </c>
      <c r="C139" s="390" t="s">
        <v>9</v>
      </c>
      <c r="D139" s="391">
        <v>250</v>
      </c>
      <c r="E139" s="367"/>
      <c r="F139" s="391">
        <f t="shared" ref="F139:F143" si="36">+D139*E139</f>
        <v>0</v>
      </c>
      <c r="G139" s="367"/>
      <c r="H139" s="391">
        <f t="shared" ref="H139:H143" si="37">+D139*G139</f>
        <v>0</v>
      </c>
      <c r="I139" s="391">
        <f t="shared" ref="I139:I143" si="38">+F139+H139</f>
        <v>0</v>
      </c>
      <c r="J139" s="400" t="s">
        <v>3817</v>
      </c>
    </row>
    <row r="140" spans="1:10">
      <c r="A140" s="381">
        <v>77</v>
      </c>
      <c r="B140" s="389" t="s">
        <v>2211</v>
      </c>
      <c r="C140" s="390" t="s">
        <v>9</v>
      </c>
      <c r="D140" s="391">
        <v>300</v>
      </c>
      <c r="E140" s="367"/>
      <c r="F140" s="391">
        <f t="shared" si="36"/>
        <v>0</v>
      </c>
      <c r="G140" s="367"/>
      <c r="H140" s="391">
        <f t="shared" si="37"/>
        <v>0</v>
      </c>
      <c r="I140" s="391">
        <f t="shared" si="38"/>
        <v>0</v>
      </c>
      <c r="J140" s="400" t="s">
        <v>3817</v>
      </c>
    </row>
    <row r="141" spans="1:10">
      <c r="A141" s="381">
        <v>78</v>
      </c>
      <c r="B141" s="389" t="s">
        <v>2212</v>
      </c>
      <c r="C141" s="390" t="s">
        <v>9</v>
      </c>
      <c r="D141" s="391">
        <v>120</v>
      </c>
      <c r="E141" s="367"/>
      <c r="F141" s="391">
        <f t="shared" si="36"/>
        <v>0</v>
      </c>
      <c r="G141" s="367"/>
      <c r="H141" s="391">
        <f t="shared" si="37"/>
        <v>0</v>
      </c>
      <c r="I141" s="391">
        <f t="shared" si="38"/>
        <v>0</v>
      </c>
      <c r="J141" s="400" t="s">
        <v>3817</v>
      </c>
    </row>
    <row r="142" spans="1:10">
      <c r="A142" s="381">
        <v>79</v>
      </c>
      <c r="B142" s="389" t="s">
        <v>2213</v>
      </c>
      <c r="C142" s="390" t="s">
        <v>9</v>
      </c>
      <c r="D142" s="391">
        <v>150</v>
      </c>
      <c r="E142" s="367"/>
      <c r="F142" s="391">
        <f t="shared" si="36"/>
        <v>0</v>
      </c>
      <c r="G142" s="367"/>
      <c r="H142" s="391">
        <f t="shared" si="37"/>
        <v>0</v>
      </c>
      <c r="I142" s="391">
        <f t="shared" si="38"/>
        <v>0</v>
      </c>
      <c r="J142" s="400" t="s">
        <v>3817</v>
      </c>
    </row>
    <row r="143" spans="1:10">
      <c r="A143" s="381">
        <v>80</v>
      </c>
      <c r="B143" s="389" t="s">
        <v>2214</v>
      </c>
      <c r="C143" s="390" t="s">
        <v>9</v>
      </c>
      <c r="D143" s="391">
        <v>50</v>
      </c>
      <c r="E143" s="367"/>
      <c r="F143" s="391">
        <f t="shared" si="36"/>
        <v>0</v>
      </c>
      <c r="G143" s="367"/>
      <c r="H143" s="391">
        <f t="shared" si="37"/>
        <v>0</v>
      </c>
      <c r="I143" s="391">
        <f t="shared" si="38"/>
        <v>0</v>
      </c>
      <c r="J143" s="400" t="s">
        <v>3817</v>
      </c>
    </row>
    <row r="144" spans="1:10">
      <c r="A144" s="381"/>
      <c r="B144" s="389" t="s">
        <v>2114</v>
      </c>
      <c r="C144" s="390" t="s">
        <v>2114</v>
      </c>
      <c r="D144" s="391"/>
      <c r="E144" s="367"/>
      <c r="F144" s="391"/>
      <c r="G144" s="367"/>
      <c r="H144" s="391"/>
      <c r="I144" s="391"/>
    </row>
    <row r="145" spans="1:10">
      <c r="A145" s="381">
        <v>81</v>
      </c>
      <c r="B145" s="389" t="s">
        <v>2215</v>
      </c>
      <c r="C145" s="390" t="s">
        <v>9</v>
      </c>
      <c r="D145" s="391">
        <v>260</v>
      </c>
      <c r="E145" s="367"/>
      <c r="F145" s="391">
        <f t="shared" ref="F145:F151" si="39">+D145*E145</f>
        <v>0</v>
      </c>
      <c r="G145" s="367"/>
      <c r="H145" s="391">
        <f t="shared" ref="H145:H151" si="40">+D145*G145</f>
        <v>0</v>
      </c>
      <c r="I145" s="391">
        <f t="shared" ref="I145:I151" si="41">+F145+H145</f>
        <v>0</v>
      </c>
      <c r="J145" s="400" t="s">
        <v>1651</v>
      </c>
    </row>
    <row r="146" spans="1:10">
      <c r="A146" s="381">
        <v>82</v>
      </c>
      <c r="B146" s="389" t="s">
        <v>2216</v>
      </c>
      <c r="C146" s="390" t="s">
        <v>9</v>
      </c>
      <c r="D146" s="391">
        <v>50</v>
      </c>
      <c r="E146" s="367"/>
      <c r="F146" s="391">
        <f t="shared" si="39"/>
        <v>0</v>
      </c>
      <c r="G146" s="367"/>
      <c r="H146" s="391">
        <f t="shared" si="40"/>
        <v>0</v>
      </c>
      <c r="I146" s="391">
        <f t="shared" si="41"/>
        <v>0</v>
      </c>
      <c r="J146" s="400" t="s">
        <v>1651</v>
      </c>
    </row>
    <row r="147" spans="1:10">
      <c r="A147" s="381">
        <v>83</v>
      </c>
      <c r="B147" s="389" t="s">
        <v>2217</v>
      </c>
      <c r="C147" s="390" t="s">
        <v>9</v>
      </c>
      <c r="D147" s="391">
        <v>250</v>
      </c>
      <c r="E147" s="367"/>
      <c r="F147" s="391">
        <f t="shared" si="39"/>
        <v>0</v>
      </c>
      <c r="G147" s="367"/>
      <c r="H147" s="391">
        <f t="shared" si="40"/>
        <v>0</v>
      </c>
      <c r="I147" s="391">
        <f t="shared" si="41"/>
        <v>0</v>
      </c>
      <c r="J147" s="400" t="s">
        <v>1651</v>
      </c>
    </row>
    <row r="148" spans="1:10">
      <c r="A148" s="381">
        <v>84</v>
      </c>
      <c r="B148" s="389" t="s">
        <v>2218</v>
      </c>
      <c r="C148" s="390" t="s">
        <v>9</v>
      </c>
      <c r="D148" s="391">
        <v>80</v>
      </c>
      <c r="E148" s="367"/>
      <c r="F148" s="391">
        <f t="shared" si="39"/>
        <v>0</v>
      </c>
      <c r="G148" s="367"/>
      <c r="H148" s="391">
        <f t="shared" si="40"/>
        <v>0</v>
      </c>
      <c r="I148" s="391">
        <f t="shared" si="41"/>
        <v>0</v>
      </c>
      <c r="J148" s="400" t="s">
        <v>1651</v>
      </c>
    </row>
    <row r="149" spans="1:10">
      <c r="A149" s="381">
        <v>85</v>
      </c>
      <c r="B149" s="389" t="s">
        <v>2219</v>
      </c>
      <c r="C149" s="390" t="s">
        <v>9</v>
      </c>
      <c r="D149" s="391">
        <v>225</v>
      </c>
      <c r="E149" s="367"/>
      <c r="F149" s="391">
        <f t="shared" si="39"/>
        <v>0</v>
      </c>
      <c r="G149" s="367"/>
      <c r="H149" s="391">
        <f t="shared" si="40"/>
        <v>0</v>
      </c>
      <c r="I149" s="391">
        <f t="shared" si="41"/>
        <v>0</v>
      </c>
      <c r="J149" s="400" t="s">
        <v>1651</v>
      </c>
    </row>
    <row r="150" spans="1:10">
      <c r="A150" s="381">
        <v>86</v>
      </c>
      <c r="B150" s="389" t="s">
        <v>2220</v>
      </c>
      <c r="C150" s="390" t="s">
        <v>3</v>
      </c>
      <c r="D150" s="391">
        <v>70</v>
      </c>
      <c r="E150" s="367"/>
      <c r="F150" s="391">
        <f t="shared" si="39"/>
        <v>0</v>
      </c>
      <c r="G150" s="367"/>
      <c r="H150" s="391">
        <f t="shared" si="40"/>
        <v>0</v>
      </c>
      <c r="I150" s="391">
        <f t="shared" si="41"/>
        <v>0</v>
      </c>
      <c r="J150" s="400" t="s">
        <v>1651</v>
      </c>
    </row>
    <row r="151" spans="1:10">
      <c r="A151" s="381">
        <v>87</v>
      </c>
      <c r="B151" s="389" t="s">
        <v>2221</v>
      </c>
      <c r="C151" s="390" t="s">
        <v>9</v>
      </c>
      <c r="D151" s="391">
        <v>1</v>
      </c>
      <c r="E151" s="367"/>
      <c r="F151" s="391">
        <f t="shared" si="39"/>
        <v>0</v>
      </c>
      <c r="G151" s="367"/>
      <c r="H151" s="391">
        <f t="shared" si="40"/>
        <v>0</v>
      </c>
      <c r="I151" s="391">
        <f t="shared" si="41"/>
        <v>0</v>
      </c>
      <c r="J151" s="400" t="s">
        <v>1651</v>
      </c>
    </row>
    <row r="152" spans="1:10">
      <c r="A152" s="381"/>
      <c r="B152" s="389" t="s">
        <v>2114</v>
      </c>
      <c r="C152" s="390" t="s">
        <v>2114</v>
      </c>
      <c r="D152" s="391"/>
      <c r="E152" s="367"/>
      <c r="F152" s="391"/>
      <c r="G152" s="367"/>
      <c r="H152" s="391"/>
      <c r="I152" s="391"/>
    </row>
    <row r="153" spans="1:10">
      <c r="A153" s="381"/>
      <c r="B153" s="392" t="s">
        <v>2222</v>
      </c>
      <c r="C153" s="393" t="s">
        <v>2114</v>
      </c>
      <c r="D153" s="394"/>
      <c r="E153" s="368"/>
      <c r="F153" s="394"/>
      <c r="G153" s="368"/>
      <c r="H153" s="394"/>
      <c r="I153" s="394"/>
    </row>
    <row r="154" spans="1:10">
      <c r="A154" s="381">
        <v>88</v>
      </c>
      <c r="B154" s="389" t="s">
        <v>2223</v>
      </c>
      <c r="C154" s="390" t="s">
        <v>3</v>
      </c>
      <c r="D154" s="391">
        <v>1735</v>
      </c>
      <c r="E154" s="367"/>
      <c r="F154" s="391">
        <f t="shared" ref="F154:F160" si="42">+D154*E154</f>
        <v>0</v>
      </c>
      <c r="G154" s="367"/>
      <c r="H154" s="391">
        <f t="shared" ref="H154:H161" si="43">+D154*G154</f>
        <v>0</v>
      </c>
      <c r="I154" s="391">
        <f t="shared" ref="I154:I160" si="44">+F154+H154</f>
        <v>0</v>
      </c>
      <c r="J154" s="400" t="s">
        <v>3817</v>
      </c>
    </row>
    <row r="155" spans="1:10">
      <c r="A155" s="381">
        <v>89</v>
      </c>
      <c r="B155" s="389" t="s">
        <v>2224</v>
      </c>
      <c r="C155" s="390" t="s">
        <v>3</v>
      </c>
      <c r="D155" s="391">
        <v>150</v>
      </c>
      <c r="E155" s="367"/>
      <c r="F155" s="391">
        <f t="shared" si="42"/>
        <v>0</v>
      </c>
      <c r="G155" s="367"/>
      <c r="H155" s="391">
        <f t="shared" si="43"/>
        <v>0</v>
      </c>
      <c r="I155" s="391">
        <f t="shared" si="44"/>
        <v>0</v>
      </c>
      <c r="J155" s="400" t="s">
        <v>3817</v>
      </c>
    </row>
    <row r="156" spans="1:10">
      <c r="A156" s="381">
        <v>90</v>
      </c>
      <c r="B156" s="389" t="s">
        <v>2225</v>
      </c>
      <c r="C156" s="390" t="s">
        <v>3</v>
      </c>
      <c r="D156" s="391">
        <v>25</v>
      </c>
      <c r="E156" s="367"/>
      <c r="F156" s="391">
        <f t="shared" si="42"/>
        <v>0</v>
      </c>
      <c r="G156" s="367"/>
      <c r="H156" s="391">
        <f t="shared" si="43"/>
        <v>0</v>
      </c>
      <c r="I156" s="391">
        <f t="shared" si="44"/>
        <v>0</v>
      </c>
      <c r="J156" s="400" t="s">
        <v>3817</v>
      </c>
    </row>
    <row r="157" spans="1:10">
      <c r="A157" s="381">
        <v>91</v>
      </c>
      <c r="B157" s="389" t="s">
        <v>2226</v>
      </c>
      <c r="C157" s="390" t="s">
        <v>3</v>
      </c>
      <c r="D157" s="391">
        <v>480</v>
      </c>
      <c r="E157" s="367"/>
      <c r="F157" s="391">
        <f t="shared" si="42"/>
        <v>0</v>
      </c>
      <c r="G157" s="367"/>
      <c r="H157" s="391">
        <f t="shared" si="43"/>
        <v>0</v>
      </c>
      <c r="I157" s="391">
        <f t="shared" si="44"/>
        <v>0</v>
      </c>
      <c r="J157" s="400" t="s">
        <v>3817</v>
      </c>
    </row>
    <row r="158" spans="1:10">
      <c r="A158" s="381">
        <v>92</v>
      </c>
      <c r="B158" s="389" t="s">
        <v>2227</v>
      </c>
      <c r="C158" s="390" t="s">
        <v>3</v>
      </c>
      <c r="D158" s="391">
        <v>240</v>
      </c>
      <c r="E158" s="367"/>
      <c r="F158" s="391">
        <f t="shared" si="42"/>
        <v>0</v>
      </c>
      <c r="G158" s="367"/>
      <c r="H158" s="391">
        <f t="shared" si="43"/>
        <v>0</v>
      </c>
      <c r="I158" s="391">
        <f t="shared" si="44"/>
        <v>0</v>
      </c>
      <c r="J158" s="400" t="s">
        <v>3817</v>
      </c>
    </row>
    <row r="159" spans="1:10">
      <c r="A159" s="381">
        <v>93</v>
      </c>
      <c r="B159" s="389" t="s">
        <v>2228</v>
      </c>
      <c r="C159" s="390" t="s">
        <v>3</v>
      </c>
      <c r="D159" s="391">
        <v>1405</v>
      </c>
      <c r="E159" s="367"/>
      <c r="F159" s="391">
        <f t="shared" si="42"/>
        <v>0</v>
      </c>
      <c r="G159" s="367"/>
      <c r="H159" s="391">
        <f t="shared" si="43"/>
        <v>0</v>
      </c>
      <c r="I159" s="391">
        <f t="shared" si="44"/>
        <v>0</v>
      </c>
      <c r="J159" s="400" t="s">
        <v>3817</v>
      </c>
    </row>
    <row r="160" spans="1:10">
      <c r="A160" s="381">
        <v>94</v>
      </c>
      <c r="B160" s="389" t="s">
        <v>2229</v>
      </c>
      <c r="C160" s="390" t="s">
        <v>3</v>
      </c>
      <c r="D160" s="391">
        <v>40</v>
      </c>
      <c r="E160" s="367"/>
      <c r="F160" s="391">
        <f t="shared" si="42"/>
        <v>0</v>
      </c>
      <c r="G160" s="367"/>
      <c r="H160" s="391">
        <f t="shared" si="43"/>
        <v>0</v>
      </c>
      <c r="I160" s="391">
        <f t="shared" si="44"/>
        <v>0</v>
      </c>
      <c r="J160" s="400" t="s">
        <v>3817</v>
      </c>
    </row>
    <row r="161" spans="1:10">
      <c r="A161" s="381">
        <v>95</v>
      </c>
      <c r="B161" s="389" t="s">
        <v>2230</v>
      </c>
      <c r="C161" s="390" t="s">
        <v>3</v>
      </c>
      <c r="D161" s="391">
        <v>35</v>
      </c>
      <c r="E161" s="367"/>
      <c r="F161" s="391">
        <f>+D161*E161</f>
        <v>0</v>
      </c>
      <c r="G161" s="367"/>
      <c r="H161" s="391">
        <f t="shared" si="43"/>
        <v>0</v>
      </c>
      <c r="I161" s="391">
        <f>+F161+H161</f>
        <v>0</v>
      </c>
      <c r="J161" s="400" t="s">
        <v>3817</v>
      </c>
    </row>
    <row r="162" spans="1:10">
      <c r="A162" s="381"/>
      <c r="B162" s="392" t="s">
        <v>2231</v>
      </c>
      <c r="C162" s="393" t="s">
        <v>2114</v>
      </c>
      <c r="D162" s="394"/>
      <c r="E162" s="368"/>
      <c r="F162" s="394"/>
      <c r="G162" s="368"/>
      <c r="H162" s="394"/>
      <c r="I162" s="394"/>
    </row>
    <row r="163" spans="1:10">
      <c r="A163" s="381">
        <v>96</v>
      </c>
      <c r="B163" s="389" t="s">
        <v>2232</v>
      </c>
      <c r="C163" s="390" t="s">
        <v>3</v>
      </c>
      <c r="D163" s="391">
        <v>25</v>
      </c>
      <c r="E163" s="367"/>
      <c r="F163" s="391">
        <f>+D163*E163</f>
        <v>0</v>
      </c>
      <c r="G163" s="367"/>
      <c r="H163" s="391">
        <f>+D163*G163</f>
        <v>0</v>
      </c>
      <c r="I163" s="391">
        <f>+F163+H163</f>
        <v>0</v>
      </c>
      <c r="J163" s="400" t="s">
        <v>3817</v>
      </c>
    </row>
    <row r="164" spans="1:10">
      <c r="A164" s="381"/>
      <c r="B164" s="392" t="s">
        <v>2233</v>
      </c>
      <c r="C164" s="393" t="s">
        <v>2114</v>
      </c>
      <c r="D164" s="394"/>
      <c r="E164" s="368"/>
      <c r="F164" s="394"/>
      <c r="G164" s="368"/>
      <c r="H164" s="394"/>
      <c r="I164" s="394"/>
    </row>
    <row r="165" spans="1:10">
      <c r="A165" s="381">
        <v>97</v>
      </c>
      <c r="B165" s="389" t="s">
        <v>2234</v>
      </c>
      <c r="C165" s="390" t="s">
        <v>3</v>
      </c>
      <c r="D165" s="391">
        <v>350</v>
      </c>
      <c r="E165" s="367"/>
      <c r="F165" s="391">
        <f t="shared" ref="F165:F166" si="45">+D165*E165</f>
        <v>0</v>
      </c>
      <c r="G165" s="367"/>
      <c r="H165" s="391">
        <f t="shared" ref="H165:H166" si="46">+D165*G165</f>
        <v>0</v>
      </c>
      <c r="I165" s="391">
        <f t="shared" ref="I165:I166" si="47">+F165+H165</f>
        <v>0</v>
      </c>
      <c r="J165" s="400" t="s">
        <v>3817</v>
      </c>
    </row>
    <row r="166" spans="1:10">
      <c r="A166" s="381">
        <v>98</v>
      </c>
      <c r="B166" s="389" t="s">
        <v>2235</v>
      </c>
      <c r="C166" s="390" t="s">
        <v>3</v>
      </c>
      <c r="D166" s="391">
        <v>28</v>
      </c>
      <c r="E166" s="367"/>
      <c r="F166" s="391">
        <f t="shared" si="45"/>
        <v>0</v>
      </c>
      <c r="G166" s="367"/>
      <c r="H166" s="391">
        <f t="shared" si="46"/>
        <v>0</v>
      </c>
      <c r="I166" s="391">
        <f t="shared" si="47"/>
        <v>0</v>
      </c>
      <c r="J166" s="400" t="s">
        <v>3817</v>
      </c>
    </row>
    <row r="167" spans="1:10">
      <c r="A167" s="381"/>
      <c r="B167" s="389" t="s">
        <v>2114</v>
      </c>
      <c r="C167" s="390" t="s">
        <v>2114</v>
      </c>
      <c r="D167" s="391"/>
      <c r="E167" s="367"/>
      <c r="F167" s="391"/>
      <c r="G167" s="367"/>
      <c r="H167" s="391"/>
      <c r="I167" s="391"/>
    </row>
    <row r="168" spans="1:10">
      <c r="A168" s="381"/>
      <c r="B168" s="392" t="s">
        <v>2236</v>
      </c>
      <c r="C168" s="393" t="s">
        <v>2114</v>
      </c>
      <c r="D168" s="394"/>
      <c r="E168" s="368"/>
      <c r="F168" s="394"/>
      <c r="G168" s="368"/>
      <c r="H168" s="394"/>
      <c r="I168" s="394"/>
    </row>
    <row r="169" spans="1:10">
      <c r="A169" s="381">
        <v>99</v>
      </c>
      <c r="B169" s="389" t="s">
        <v>2237</v>
      </c>
      <c r="C169" s="390" t="s">
        <v>9</v>
      </c>
      <c r="D169" s="391">
        <v>313</v>
      </c>
      <c r="E169" s="367"/>
      <c r="F169" s="391"/>
      <c r="G169" s="367"/>
      <c r="H169" s="391">
        <f t="shared" ref="H169:H171" si="48">+D169*G169</f>
        <v>0</v>
      </c>
      <c r="I169" s="391">
        <f t="shared" ref="I169:I171" si="49">+F169+H169</f>
        <v>0</v>
      </c>
      <c r="J169" s="400" t="s">
        <v>3817</v>
      </c>
    </row>
    <row r="170" spans="1:10">
      <c r="A170" s="381">
        <v>100</v>
      </c>
      <c r="B170" s="389" t="s">
        <v>2238</v>
      </c>
      <c r="C170" s="390" t="s">
        <v>9</v>
      </c>
      <c r="D170" s="391">
        <v>30</v>
      </c>
      <c r="E170" s="367"/>
      <c r="F170" s="391"/>
      <c r="G170" s="367"/>
      <c r="H170" s="391">
        <f t="shared" si="48"/>
        <v>0</v>
      </c>
      <c r="I170" s="391">
        <f t="shared" si="49"/>
        <v>0</v>
      </c>
      <c r="J170" s="400" t="s">
        <v>3817</v>
      </c>
    </row>
    <row r="171" spans="1:10">
      <c r="A171" s="381">
        <v>101</v>
      </c>
      <c r="B171" s="389" t="s">
        <v>2239</v>
      </c>
      <c r="C171" s="390" t="s">
        <v>9</v>
      </c>
      <c r="D171" s="391">
        <v>4</v>
      </c>
      <c r="E171" s="367"/>
      <c r="F171" s="391"/>
      <c r="G171" s="367"/>
      <c r="H171" s="391">
        <f t="shared" si="48"/>
        <v>0</v>
      </c>
      <c r="I171" s="391">
        <f t="shared" si="49"/>
        <v>0</v>
      </c>
      <c r="J171" s="400" t="s">
        <v>3817</v>
      </c>
    </row>
    <row r="172" spans="1:10">
      <c r="A172" s="381"/>
      <c r="B172" s="389" t="s">
        <v>2114</v>
      </c>
      <c r="C172" s="390" t="s">
        <v>2114</v>
      </c>
      <c r="D172" s="391"/>
      <c r="E172" s="367"/>
      <c r="F172" s="391"/>
      <c r="G172" s="367"/>
      <c r="H172" s="391"/>
      <c r="I172" s="391"/>
    </row>
    <row r="173" spans="1:10">
      <c r="A173" s="381"/>
      <c r="B173" s="392" t="s">
        <v>2240</v>
      </c>
      <c r="C173" s="393" t="s">
        <v>2114</v>
      </c>
      <c r="D173" s="394"/>
      <c r="E173" s="368"/>
      <c r="F173" s="394"/>
      <c r="G173" s="368"/>
      <c r="H173" s="394"/>
      <c r="I173" s="394"/>
    </row>
    <row r="174" spans="1:10">
      <c r="A174" s="381">
        <v>102</v>
      </c>
      <c r="B174" s="389" t="s">
        <v>2241</v>
      </c>
      <c r="C174" s="390" t="s">
        <v>3</v>
      </c>
      <c r="D174" s="391">
        <v>50</v>
      </c>
      <c r="E174" s="367"/>
      <c r="F174" s="391">
        <f t="shared" ref="F174:F176" si="50">+D174*E174</f>
        <v>0</v>
      </c>
      <c r="G174" s="367"/>
      <c r="H174" s="391">
        <f t="shared" ref="H174:H176" si="51">+D174*G174</f>
        <v>0</v>
      </c>
      <c r="I174" s="391">
        <f t="shared" ref="I174:I176" si="52">+F174+H174</f>
        <v>0</v>
      </c>
      <c r="J174" s="400" t="s">
        <v>3817</v>
      </c>
    </row>
    <row r="175" spans="1:10">
      <c r="A175" s="381">
        <v>103</v>
      </c>
      <c r="B175" s="389" t="s">
        <v>2242</v>
      </c>
      <c r="C175" s="390" t="s">
        <v>3</v>
      </c>
      <c r="D175" s="391">
        <v>50</v>
      </c>
      <c r="E175" s="367"/>
      <c r="F175" s="391">
        <f t="shared" si="50"/>
        <v>0</v>
      </c>
      <c r="G175" s="367"/>
      <c r="H175" s="391">
        <f t="shared" si="51"/>
        <v>0</v>
      </c>
      <c r="I175" s="391">
        <f t="shared" si="52"/>
        <v>0</v>
      </c>
      <c r="J175" s="400" t="s">
        <v>3817</v>
      </c>
    </row>
    <row r="176" spans="1:10">
      <c r="A176" s="381">
        <v>104</v>
      </c>
      <c r="B176" s="389" t="s">
        <v>2243</v>
      </c>
      <c r="C176" s="390" t="s">
        <v>3</v>
      </c>
      <c r="D176" s="391">
        <v>40</v>
      </c>
      <c r="E176" s="367"/>
      <c r="F176" s="391">
        <f t="shared" si="50"/>
        <v>0</v>
      </c>
      <c r="G176" s="367"/>
      <c r="H176" s="391">
        <f t="shared" si="51"/>
        <v>0</v>
      </c>
      <c r="I176" s="391">
        <f t="shared" si="52"/>
        <v>0</v>
      </c>
      <c r="J176" s="400" t="s">
        <v>3817</v>
      </c>
    </row>
    <row r="177" spans="1:10">
      <c r="A177" s="381"/>
      <c r="B177" s="389" t="s">
        <v>2114</v>
      </c>
      <c r="C177" s="390" t="s">
        <v>2114</v>
      </c>
      <c r="D177" s="395"/>
      <c r="E177" s="369"/>
      <c r="F177" s="395"/>
      <c r="G177" s="369"/>
      <c r="H177" s="395"/>
      <c r="I177" s="395"/>
    </row>
    <row r="178" spans="1:10">
      <c r="A178" s="381">
        <v>105</v>
      </c>
      <c r="B178" s="389" t="s">
        <v>2244</v>
      </c>
      <c r="C178" s="390" t="s">
        <v>9</v>
      </c>
      <c r="D178" s="391">
        <v>1</v>
      </c>
      <c r="E178" s="367"/>
      <c r="F178" s="391">
        <f t="shared" ref="F178:F186" si="53">+D178*E178</f>
        <v>0</v>
      </c>
      <c r="G178" s="367"/>
      <c r="H178" s="391">
        <f t="shared" ref="H178:H179" si="54">+D178*G178</f>
        <v>0</v>
      </c>
      <c r="I178" s="391">
        <f t="shared" ref="I178:I179" si="55">+F178+H178</f>
        <v>0</v>
      </c>
      <c r="J178" s="400" t="s">
        <v>3817</v>
      </c>
    </row>
    <row r="179" spans="1:10">
      <c r="A179" s="381">
        <v>106</v>
      </c>
      <c r="B179" s="389" t="s">
        <v>2245</v>
      </c>
      <c r="C179" s="390" t="s">
        <v>9</v>
      </c>
      <c r="D179" s="391">
        <v>2</v>
      </c>
      <c r="E179" s="367"/>
      <c r="F179" s="391">
        <f t="shared" si="53"/>
        <v>0</v>
      </c>
      <c r="G179" s="367"/>
      <c r="H179" s="391">
        <f t="shared" si="54"/>
        <v>0</v>
      </c>
      <c r="I179" s="391">
        <f t="shared" si="55"/>
        <v>0</v>
      </c>
      <c r="J179" s="400" t="s">
        <v>3817</v>
      </c>
    </row>
    <row r="180" spans="1:10">
      <c r="A180" s="381"/>
      <c r="B180" s="389" t="s">
        <v>2114</v>
      </c>
      <c r="C180" s="390" t="s">
        <v>2114</v>
      </c>
      <c r="D180" s="391"/>
      <c r="E180" s="367"/>
      <c r="F180" s="391"/>
      <c r="G180" s="367"/>
      <c r="H180" s="391"/>
      <c r="I180" s="391"/>
    </row>
    <row r="181" spans="1:10">
      <c r="A181" s="381">
        <v>107</v>
      </c>
      <c r="B181" s="389" t="s">
        <v>2246</v>
      </c>
      <c r="C181" s="390" t="s">
        <v>9</v>
      </c>
      <c r="D181" s="391">
        <v>27</v>
      </c>
      <c r="E181" s="367"/>
      <c r="F181" s="391">
        <f t="shared" si="53"/>
        <v>0</v>
      </c>
      <c r="G181" s="367"/>
      <c r="H181" s="391">
        <f t="shared" ref="H181:H186" si="56">+D181*G181</f>
        <v>0</v>
      </c>
      <c r="I181" s="391">
        <f t="shared" ref="I181:I186" si="57">+F181+H181</f>
        <v>0</v>
      </c>
      <c r="J181" s="400" t="s">
        <v>3817</v>
      </c>
    </row>
    <row r="182" spans="1:10">
      <c r="A182" s="381">
        <v>108</v>
      </c>
      <c r="B182" s="389" t="s">
        <v>2247</v>
      </c>
      <c r="C182" s="390" t="s">
        <v>9</v>
      </c>
      <c r="D182" s="391">
        <v>16</v>
      </c>
      <c r="E182" s="367"/>
      <c r="F182" s="391">
        <f t="shared" si="53"/>
        <v>0</v>
      </c>
      <c r="G182" s="367"/>
      <c r="H182" s="391">
        <f t="shared" si="56"/>
        <v>0</v>
      </c>
      <c r="I182" s="391">
        <f t="shared" si="57"/>
        <v>0</v>
      </c>
      <c r="J182" s="400" t="s">
        <v>3817</v>
      </c>
    </row>
    <row r="183" spans="1:10">
      <c r="A183" s="381">
        <v>109</v>
      </c>
      <c r="B183" s="389" t="s">
        <v>2248</v>
      </c>
      <c r="C183" s="390" t="s">
        <v>9</v>
      </c>
      <c r="D183" s="391">
        <v>16</v>
      </c>
      <c r="E183" s="367"/>
      <c r="F183" s="391">
        <f t="shared" si="53"/>
        <v>0</v>
      </c>
      <c r="G183" s="367"/>
      <c r="H183" s="391">
        <f t="shared" si="56"/>
        <v>0</v>
      </c>
      <c r="I183" s="391">
        <f t="shared" si="57"/>
        <v>0</v>
      </c>
      <c r="J183" s="400" t="s">
        <v>3817</v>
      </c>
    </row>
    <row r="184" spans="1:10">
      <c r="A184" s="381">
        <v>110</v>
      </c>
      <c r="B184" s="389" t="s">
        <v>2249</v>
      </c>
      <c r="C184" s="390" t="s">
        <v>9</v>
      </c>
      <c r="D184" s="391">
        <v>4</v>
      </c>
      <c r="E184" s="367"/>
      <c r="F184" s="391">
        <f t="shared" si="53"/>
        <v>0</v>
      </c>
      <c r="G184" s="367"/>
      <c r="H184" s="391">
        <f t="shared" si="56"/>
        <v>0</v>
      </c>
      <c r="I184" s="391">
        <f t="shared" si="57"/>
        <v>0</v>
      </c>
      <c r="J184" s="400" t="s">
        <v>3817</v>
      </c>
    </row>
    <row r="185" spans="1:10">
      <c r="A185" s="381">
        <v>111</v>
      </c>
      <c r="B185" s="389" t="s">
        <v>2250</v>
      </c>
      <c r="C185" s="390" t="s">
        <v>9</v>
      </c>
      <c r="D185" s="391">
        <v>24</v>
      </c>
      <c r="E185" s="367"/>
      <c r="F185" s="391">
        <f t="shared" si="53"/>
        <v>0</v>
      </c>
      <c r="G185" s="367"/>
      <c r="H185" s="391">
        <f t="shared" si="56"/>
        <v>0</v>
      </c>
      <c r="I185" s="391">
        <f t="shared" si="57"/>
        <v>0</v>
      </c>
      <c r="J185" s="400" t="s">
        <v>3817</v>
      </c>
    </row>
    <row r="186" spans="1:10">
      <c r="A186" s="381">
        <v>112</v>
      </c>
      <c r="B186" s="389" t="s">
        <v>2251</v>
      </c>
      <c r="C186" s="390" t="s">
        <v>9</v>
      </c>
      <c r="D186" s="391">
        <v>2</v>
      </c>
      <c r="E186" s="367"/>
      <c r="F186" s="391">
        <f t="shared" si="53"/>
        <v>0</v>
      </c>
      <c r="G186" s="367"/>
      <c r="H186" s="391">
        <f t="shared" si="56"/>
        <v>0</v>
      </c>
      <c r="I186" s="391">
        <f t="shared" si="57"/>
        <v>0</v>
      </c>
      <c r="J186" s="400" t="s">
        <v>3817</v>
      </c>
    </row>
    <row r="187" spans="1:10" ht="30">
      <c r="A187" s="381">
        <v>113</v>
      </c>
      <c r="B187" s="389" t="s">
        <v>2252</v>
      </c>
      <c r="C187" s="390" t="s">
        <v>9</v>
      </c>
      <c r="D187" s="391">
        <v>2</v>
      </c>
      <c r="E187" s="367"/>
      <c r="F187" s="391">
        <f>+D187*E187</f>
        <v>0</v>
      </c>
      <c r="G187" s="367"/>
      <c r="H187" s="391">
        <f>+D187*G187</f>
        <v>0</v>
      </c>
      <c r="I187" s="391">
        <f>+F187+H187</f>
        <v>0</v>
      </c>
      <c r="J187" s="400" t="s">
        <v>3817</v>
      </c>
    </row>
    <row r="188" spans="1:10">
      <c r="A188" s="381"/>
      <c r="B188" s="392" t="s">
        <v>2253</v>
      </c>
      <c r="C188" s="393" t="s">
        <v>2114</v>
      </c>
      <c r="D188" s="394"/>
      <c r="E188" s="368"/>
      <c r="F188" s="394"/>
      <c r="G188" s="368"/>
      <c r="H188" s="394"/>
      <c r="I188" s="394"/>
    </row>
    <row r="189" spans="1:10">
      <c r="A189" s="381">
        <v>114</v>
      </c>
      <c r="B189" s="389" t="s">
        <v>2254</v>
      </c>
      <c r="C189" s="390" t="s">
        <v>9</v>
      </c>
      <c r="D189" s="391">
        <v>147</v>
      </c>
      <c r="E189" s="367"/>
      <c r="F189" s="391">
        <f t="shared" ref="F189:F191" si="58">+D189*E189</f>
        <v>0</v>
      </c>
      <c r="G189" s="367"/>
      <c r="H189" s="391"/>
      <c r="I189" s="391">
        <f t="shared" ref="I189:I191" si="59">+F189+H189</f>
        <v>0</v>
      </c>
      <c r="J189" s="400" t="s">
        <v>3817</v>
      </c>
    </row>
    <row r="190" spans="1:10">
      <c r="A190" s="381">
        <v>115</v>
      </c>
      <c r="B190" s="389" t="s">
        <v>2255</v>
      </c>
      <c r="C190" s="390" t="s">
        <v>9</v>
      </c>
      <c r="D190" s="391">
        <v>80</v>
      </c>
      <c r="E190" s="367"/>
      <c r="F190" s="391">
        <f t="shared" si="58"/>
        <v>0</v>
      </c>
      <c r="G190" s="367"/>
      <c r="H190" s="391"/>
      <c r="I190" s="391">
        <f t="shared" si="59"/>
        <v>0</v>
      </c>
      <c r="J190" s="400" t="s">
        <v>3817</v>
      </c>
    </row>
    <row r="191" spans="1:10">
      <c r="A191" s="381">
        <v>116</v>
      </c>
      <c r="B191" s="389" t="s">
        <v>2256</v>
      </c>
      <c r="C191" s="390" t="s">
        <v>9</v>
      </c>
      <c r="D191" s="391">
        <v>13</v>
      </c>
      <c r="E191" s="367"/>
      <c r="F191" s="391">
        <f t="shared" si="58"/>
        <v>0</v>
      </c>
      <c r="G191" s="367"/>
      <c r="H191" s="391"/>
      <c r="I191" s="391">
        <f t="shared" si="59"/>
        <v>0</v>
      </c>
      <c r="J191" s="400" t="s">
        <v>3817</v>
      </c>
    </row>
    <row r="192" spans="1:10">
      <c r="A192" s="381"/>
      <c r="B192" s="389" t="s">
        <v>2114</v>
      </c>
      <c r="C192" s="390" t="s">
        <v>2114</v>
      </c>
      <c r="D192" s="391"/>
      <c r="E192" s="367"/>
      <c r="F192" s="391"/>
      <c r="G192" s="367"/>
      <c r="H192" s="391"/>
      <c r="I192" s="391"/>
    </row>
    <row r="193" spans="1:10">
      <c r="A193" s="381">
        <v>117</v>
      </c>
      <c r="B193" s="389" t="s">
        <v>2257</v>
      </c>
      <c r="C193" s="390" t="s">
        <v>9</v>
      </c>
      <c r="D193" s="391">
        <v>9</v>
      </c>
      <c r="E193" s="367"/>
      <c r="F193" s="391">
        <f t="shared" ref="F193:F195" si="60">+D193*E193</f>
        <v>0</v>
      </c>
      <c r="G193" s="367"/>
      <c r="H193" s="391">
        <f t="shared" ref="H193:H195" si="61">+D193*G193</f>
        <v>0</v>
      </c>
      <c r="I193" s="391">
        <f t="shared" ref="I193:I195" si="62">+F193+H193</f>
        <v>0</v>
      </c>
      <c r="J193" s="400" t="s">
        <v>3817</v>
      </c>
    </row>
    <row r="194" spans="1:10">
      <c r="A194" s="381">
        <v>118</v>
      </c>
      <c r="B194" s="389" t="s">
        <v>2258</v>
      </c>
      <c r="C194" s="390" t="s">
        <v>9</v>
      </c>
      <c r="D194" s="391">
        <v>4</v>
      </c>
      <c r="E194" s="367"/>
      <c r="F194" s="391">
        <f t="shared" si="60"/>
        <v>0</v>
      </c>
      <c r="G194" s="367"/>
      <c r="H194" s="391">
        <f t="shared" si="61"/>
        <v>0</v>
      </c>
      <c r="I194" s="391">
        <f t="shared" si="62"/>
        <v>0</v>
      </c>
      <c r="J194" s="400" t="s">
        <v>3817</v>
      </c>
    </row>
    <row r="195" spans="1:10">
      <c r="A195" s="381">
        <v>119</v>
      </c>
      <c r="B195" s="389" t="s">
        <v>2259</v>
      </c>
      <c r="C195" s="390" t="s">
        <v>9</v>
      </c>
      <c r="D195" s="391">
        <v>2</v>
      </c>
      <c r="E195" s="367"/>
      <c r="F195" s="391">
        <f t="shared" si="60"/>
        <v>0</v>
      </c>
      <c r="G195" s="367"/>
      <c r="H195" s="391">
        <f t="shared" si="61"/>
        <v>0</v>
      </c>
      <c r="I195" s="391">
        <f t="shared" si="62"/>
        <v>0</v>
      </c>
      <c r="J195" s="400" t="s">
        <v>3817</v>
      </c>
    </row>
    <row r="196" spans="1:10">
      <c r="A196" s="381"/>
      <c r="B196" s="389" t="s">
        <v>2114</v>
      </c>
      <c r="C196" s="390" t="s">
        <v>2114</v>
      </c>
      <c r="D196" s="391"/>
      <c r="E196" s="367"/>
      <c r="F196" s="391"/>
      <c r="G196" s="367"/>
      <c r="H196" s="391"/>
      <c r="I196" s="391"/>
    </row>
    <row r="197" spans="1:10">
      <c r="A197" s="381">
        <v>120</v>
      </c>
      <c r="B197" s="389" t="s">
        <v>2260</v>
      </c>
      <c r="C197" s="390" t="s">
        <v>9</v>
      </c>
      <c r="D197" s="391">
        <v>3</v>
      </c>
      <c r="E197" s="367"/>
      <c r="F197" s="391">
        <f t="shared" ref="F197:F198" si="63">+D197*E197</f>
        <v>0</v>
      </c>
      <c r="G197" s="367"/>
      <c r="H197" s="391">
        <f t="shared" ref="H197:H198" si="64">+D197*G197</f>
        <v>0</v>
      </c>
      <c r="I197" s="391">
        <f t="shared" ref="I197:I198" si="65">+F197+H197</f>
        <v>0</v>
      </c>
      <c r="J197" s="400" t="s">
        <v>3817</v>
      </c>
    </row>
    <row r="198" spans="1:10">
      <c r="A198" s="381">
        <v>121</v>
      </c>
      <c r="B198" s="389" t="s">
        <v>2261</v>
      </c>
      <c r="C198" s="390" t="s">
        <v>9</v>
      </c>
      <c r="D198" s="391">
        <v>1</v>
      </c>
      <c r="E198" s="367"/>
      <c r="F198" s="391">
        <f t="shared" si="63"/>
        <v>0</v>
      </c>
      <c r="G198" s="367"/>
      <c r="H198" s="391">
        <f t="shared" si="64"/>
        <v>0</v>
      </c>
      <c r="I198" s="391">
        <f t="shared" si="65"/>
        <v>0</v>
      </c>
      <c r="J198" s="400" t="s">
        <v>3817</v>
      </c>
    </row>
    <row r="199" spans="1:10">
      <c r="A199" s="381"/>
      <c r="B199" s="389" t="s">
        <v>2114</v>
      </c>
      <c r="C199" s="390" t="s">
        <v>2114</v>
      </c>
      <c r="D199" s="391"/>
      <c r="E199" s="367"/>
      <c r="F199" s="391"/>
      <c r="G199" s="367"/>
      <c r="H199" s="391"/>
      <c r="I199" s="391"/>
    </row>
    <row r="200" spans="1:10">
      <c r="A200" s="381">
        <v>122</v>
      </c>
      <c r="B200" s="389" t="s">
        <v>2262</v>
      </c>
      <c r="C200" s="390" t="s">
        <v>9</v>
      </c>
      <c r="D200" s="391">
        <v>172</v>
      </c>
      <c r="E200" s="367"/>
      <c r="F200" s="391">
        <f t="shared" ref="F200:F201" si="66">+D200*E200</f>
        <v>0</v>
      </c>
      <c r="G200" s="367"/>
      <c r="H200" s="391">
        <f t="shared" ref="H200:H201" si="67">+D200*G200</f>
        <v>0</v>
      </c>
      <c r="I200" s="391">
        <f t="shared" ref="I200:I201" si="68">+F200+H200</f>
        <v>0</v>
      </c>
      <c r="J200" s="400" t="s">
        <v>3817</v>
      </c>
    </row>
    <row r="201" spans="1:10">
      <c r="A201" s="381">
        <v>123</v>
      </c>
      <c r="B201" s="389" t="s">
        <v>2263</v>
      </c>
      <c r="C201" s="390" t="s">
        <v>9</v>
      </c>
      <c r="D201" s="391">
        <v>25</v>
      </c>
      <c r="E201" s="367"/>
      <c r="F201" s="391">
        <f t="shared" si="66"/>
        <v>0</v>
      </c>
      <c r="G201" s="367"/>
      <c r="H201" s="391">
        <f t="shared" si="67"/>
        <v>0</v>
      </c>
      <c r="I201" s="391">
        <f t="shared" si="68"/>
        <v>0</v>
      </c>
      <c r="J201" s="400" t="s">
        <v>3817</v>
      </c>
    </row>
    <row r="202" spans="1:10">
      <c r="A202" s="381"/>
      <c r="B202" s="389" t="s">
        <v>2114</v>
      </c>
      <c r="C202" s="390" t="s">
        <v>2114</v>
      </c>
      <c r="D202" s="391"/>
      <c r="E202" s="367"/>
      <c r="F202" s="391"/>
      <c r="G202" s="367"/>
      <c r="H202" s="391"/>
      <c r="I202" s="391"/>
    </row>
    <row r="203" spans="1:10">
      <c r="A203" s="381">
        <v>124</v>
      </c>
      <c r="B203" s="389" t="s">
        <v>2264</v>
      </c>
      <c r="C203" s="390" t="s">
        <v>9</v>
      </c>
      <c r="D203" s="391">
        <v>5</v>
      </c>
      <c r="E203" s="367"/>
      <c r="F203" s="391"/>
      <c r="G203" s="367"/>
      <c r="H203" s="391">
        <f t="shared" ref="H203:H206" si="69">+D203*G203</f>
        <v>0</v>
      </c>
      <c r="I203" s="391">
        <f t="shared" ref="I203:I206" si="70">+F203+H203</f>
        <v>0</v>
      </c>
      <c r="J203" s="400" t="s">
        <v>1651</v>
      </c>
    </row>
    <row r="204" spans="1:10">
      <c r="A204" s="381">
        <v>125</v>
      </c>
      <c r="B204" s="389" t="s">
        <v>2265</v>
      </c>
      <c r="C204" s="390" t="s">
        <v>9</v>
      </c>
      <c r="D204" s="391">
        <v>8</v>
      </c>
      <c r="E204" s="367"/>
      <c r="F204" s="391">
        <f t="shared" ref="F204:F206" si="71">+D204*E204</f>
        <v>0</v>
      </c>
      <c r="G204" s="367"/>
      <c r="H204" s="391">
        <f t="shared" si="69"/>
        <v>0</v>
      </c>
      <c r="I204" s="391">
        <f t="shared" si="70"/>
        <v>0</v>
      </c>
      <c r="J204" s="400" t="s">
        <v>1651</v>
      </c>
    </row>
    <row r="205" spans="1:10">
      <c r="A205" s="381">
        <v>126</v>
      </c>
      <c r="B205" s="389" t="s">
        <v>2266</v>
      </c>
      <c r="C205" s="390" t="s">
        <v>9</v>
      </c>
      <c r="D205" s="391">
        <v>2</v>
      </c>
      <c r="E205" s="367"/>
      <c r="F205" s="391">
        <f t="shared" si="71"/>
        <v>0</v>
      </c>
      <c r="G205" s="367"/>
      <c r="H205" s="391">
        <f t="shared" si="69"/>
        <v>0</v>
      </c>
      <c r="I205" s="391">
        <f t="shared" si="70"/>
        <v>0</v>
      </c>
      <c r="J205" s="400" t="s">
        <v>1651</v>
      </c>
    </row>
    <row r="206" spans="1:10">
      <c r="A206" s="381">
        <v>127</v>
      </c>
      <c r="B206" s="389" t="s">
        <v>2267</v>
      </c>
      <c r="C206" s="390" t="s">
        <v>9</v>
      </c>
      <c r="D206" s="391">
        <v>2</v>
      </c>
      <c r="E206" s="367"/>
      <c r="F206" s="391">
        <f t="shared" si="71"/>
        <v>0</v>
      </c>
      <c r="G206" s="367"/>
      <c r="H206" s="391">
        <f t="shared" si="69"/>
        <v>0</v>
      </c>
      <c r="I206" s="391">
        <f t="shared" si="70"/>
        <v>0</v>
      </c>
      <c r="J206" s="400" t="s">
        <v>1651</v>
      </c>
    </row>
    <row r="207" spans="1:10" ht="30">
      <c r="A207" s="381">
        <v>128</v>
      </c>
      <c r="B207" s="389" t="s">
        <v>2268</v>
      </c>
      <c r="C207" s="390" t="s">
        <v>9</v>
      </c>
      <c r="D207" s="391">
        <v>1</v>
      </c>
      <c r="E207" s="367"/>
      <c r="F207" s="391">
        <f>+D207*E207</f>
        <v>0</v>
      </c>
      <c r="G207" s="367"/>
      <c r="H207" s="391">
        <f>+D207*G207</f>
        <v>0</v>
      </c>
      <c r="I207" s="391">
        <f>+F207+H207</f>
        <v>0</v>
      </c>
      <c r="J207" s="400" t="s">
        <v>1651</v>
      </c>
    </row>
    <row r="208" spans="1:10">
      <c r="A208" s="381"/>
      <c r="B208" s="389" t="s">
        <v>2114</v>
      </c>
      <c r="C208" s="390" t="s">
        <v>2114</v>
      </c>
      <c r="D208" s="391"/>
      <c r="E208" s="367"/>
      <c r="F208" s="391"/>
      <c r="G208" s="367"/>
      <c r="H208" s="391"/>
      <c r="I208" s="391"/>
    </row>
    <row r="209" spans="1:10">
      <c r="A209" s="381"/>
      <c r="B209" s="392" t="s">
        <v>2269</v>
      </c>
      <c r="C209" s="393" t="s">
        <v>2114</v>
      </c>
      <c r="D209" s="394"/>
      <c r="E209" s="368"/>
      <c r="F209" s="394"/>
      <c r="G209" s="368"/>
      <c r="H209" s="394"/>
      <c r="I209" s="394"/>
    </row>
    <row r="210" spans="1:10">
      <c r="A210" s="381">
        <v>129</v>
      </c>
      <c r="B210" s="389" t="s">
        <v>2270</v>
      </c>
      <c r="C210" s="390" t="s">
        <v>16</v>
      </c>
      <c r="D210" s="391">
        <v>24</v>
      </c>
      <c r="E210" s="367"/>
      <c r="F210" s="391"/>
      <c r="G210" s="367"/>
      <c r="H210" s="391">
        <f t="shared" ref="H210:H218" si="72">+D210*G210</f>
        <v>0</v>
      </c>
      <c r="I210" s="391">
        <f t="shared" ref="I210:I218" si="73">+F210+H210</f>
        <v>0</v>
      </c>
      <c r="J210" s="400" t="s">
        <v>1651</v>
      </c>
    </row>
    <row r="211" spans="1:10">
      <c r="A211" s="381">
        <v>130</v>
      </c>
      <c r="B211" s="389" t="s">
        <v>2271</v>
      </c>
      <c r="C211" s="390" t="s">
        <v>16</v>
      </c>
      <c r="D211" s="391">
        <v>6</v>
      </c>
      <c r="E211" s="367"/>
      <c r="F211" s="391"/>
      <c r="G211" s="367"/>
      <c r="H211" s="391">
        <f t="shared" si="72"/>
        <v>0</v>
      </c>
      <c r="I211" s="391">
        <f t="shared" si="73"/>
        <v>0</v>
      </c>
      <c r="J211" s="400" t="s">
        <v>1651</v>
      </c>
    </row>
    <row r="212" spans="1:10">
      <c r="A212" s="381">
        <v>131</v>
      </c>
      <c r="B212" s="389" t="s">
        <v>2272</v>
      </c>
      <c r="C212" s="390" t="s">
        <v>16</v>
      </c>
      <c r="D212" s="391">
        <v>4</v>
      </c>
      <c r="E212" s="367"/>
      <c r="F212" s="391"/>
      <c r="G212" s="367"/>
      <c r="H212" s="391">
        <f t="shared" si="72"/>
        <v>0</v>
      </c>
      <c r="I212" s="391">
        <f t="shared" si="73"/>
        <v>0</v>
      </c>
      <c r="J212" s="400" t="s">
        <v>1651</v>
      </c>
    </row>
    <row r="213" spans="1:10">
      <c r="A213" s="381">
        <v>132</v>
      </c>
      <c r="B213" s="389" t="s">
        <v>2273</v>
      </c>
      <c r="C213" s="390" t="s">
        <v>16</v>
      </c>
      <c r="D213" s="391">
        <v>5</v>
      </c>
      <c r="E213" s="367"/>
      <c r="F213" s="391"/>
      <c r="G213" s="367"/>
      <c r="H213" s="391">
        <f t="shared" si="72"/>
        <v>0</v>
      </c>
      <c r="I213" s="391">
        <f t="shared" si="73"/>
        <v>0</v>
      </c>
      <c r="J213" s="400" t="s">
        <v>1651</v>
      </c>
    </row>
    <row r="214" spans="1:10">
      <c r="A214" s="381">
        <v>133</v>
      </c>
      <c r="B214" s="389" t="s">
        <v>2274</v>
      </c>
      <c r="C214" s="390" t="s">
        <v>16</v>
      </c>
      <c r="D214" s="391">
        <v>2</v>
      </c>
      <c r="E214" s="367"/>
      <c r="F214" s="391"/>
      <c r="G214" s="367"/>
      <c r="H214" s="391">
        <f t="shared" si="72"/>
        <v>0</v>
      </c>
      <c r="I214" s="391">
        <f t="shared" si="73"/>
        <v>0</v>
      </c>
      <c r="J214" s="400" t="s">
        <v>1651</v>
      </c>
    </row>
    <row r="215" spans="1:10">
      <c r="A215" s="381">
        <v>134</v>
      </c>
      <c r="B215" s="389" t="s">
        <v>2275</v>
      </c>
      <c r="C215" s="390" t="s">
        <v>16</v>
      </c>
      <c r="D215" s="391">
        <v>2</v>
      </c>
      <c r="E215" s="367"/>
      <c r="F215" s="391"/>
      <c r="G215" s="367"/>
      <c r="H215" s="391">
        <f t="shared" si="72"/>
        <v>0</v>
      </c>
      <c r="I215" s="391">
        <f t="shared" si="73"/>
        <v>0</v>
      </c>
      <c r="J215" s="400" t="s">
        <v>1651</v>
      </c>
    </row>
    <row r="216" spans="1:10">
      <c r="A216" s="381">
        <v>135</v>
      </c>
      <c r="B216" s="389" t="s">
        <v>2276</v>
      </c>
      <c r="C216" s="390" t="s">
        <v>16</v>
      </c>
      <c r="D216" s="391">
        <v>2</v>
      </c>
      <c r="E216" s="367"/>
      <c r="F216" s="391"/>
      <c r="G216" s="367"/>
      <c r="H216" s="391">
        <f t="shared" si="72"/>
        <v>0</v>
      </c>
      <c r="I216" s="391">
        <f t="shared" si="73"/>
        <v>0</v>
      </c>
      <c r="J216" s="400" t="s">
        <v>1651</v>
      </c>
    </row>
    <row r="217" spans="1:10">
      <c r="A217" s="381">
        <v>136</v>
      </c>
      <c r="B217" s="389" t="s">
        <v>2277</v>
      </c>
      <c r="C217" s="390" t="s">
        <v>16</v>
      </c>
      <c r="D217" s="391">
        <v>5</v>
      </c>
      <c r="E217" s="367"/>
      <c r="F217" s="391"/>
      <c r="G217" s="367"/>
      <c r="H217" s="391">
        <f t="shared" si="72"/>
        <v>0</v>
      </c>
      <c r="I217" s="391">
        <f t="shared" si="73"/>
        <v>0</v>
      </c>
      <c r="J217" s="400" t="s">
        <v>1651</v>
      </c>
    </row>
    <row r="218" spans="1:10">
      <c r="A218" s="381">
        <v>137</v>
      </c>
      <c r="B218" s="389" t="s">
        <v>2278</v>
      </c>
      <c r="C218" s="390" t="s">
        <v>16</v>
      </c>
      <c r="D218" s="391">
        <v>25</v>
      </c>
      <c r="E218" s="367"/>
      <c r="F218" s="391"/>
      <c r="G218" s="367"/>
      <c r="H218" s="391">
        <f t="shared" si="72"/>
        <v>0</v>
      </c>
      <c r="I218" s="391">
        <f t="shared" si="73"/>
        <v>0</v>
      </c>
      <c r="J218" s="400" t="s">
        <v>1651</v>
      </c>
    </row>
    <row r="219" spans="1:10">
      <c r="A219" s="381"/>
      <c r="B219" s="392" t="s">
        <v>2279</v>
      </c>
      <c r="C219" s="393" t="s">
        <v>2114</v>
      </c>
      <c r="D219" s="394"/>
      <c r="E219" s="368"/>
      <c r="F219" s="394"/>
      <c r="G219" s="368"/>
      <c r="H219" s="394"/>
      <c r="I219" s="394"/>
    </row>
    <row r="220" spans="1:10">
      <c r="A220" s="381">
        <v>138</v>
      </c>
      <c r="B220" s="389" t="s">
        <v>2280</v>
      </c>
      <c r="C220" s="390" t="s">
        <v>16</v>
      </c>
      <c r="D220" s="391">
        <v>8</v>
      </c>
      <c r="E220" s="367"/>
      <c r="F220" s="391"/>
      <c r="G220" s="367"/>
      <c r="H220" s="391">
        <f>+D220*G220</f>
        <v>0</v>
      </c>
      <c r="I220" s="391">
        <f>+F220+H220</f>
        <v>0</v>
      </c>
      <c r="J220" s="400" t="s">
        <v>1651</v>
      </c>
    </row>
    <row r="221" spans="1:10">
      <c r="A221" s="381"/>
      <c r="B221" s="392" t="s">
        <v>2281</v>
      </c>
      <c r="C221" s="393" t="s">
        <v>2114</v>
      </c>
      <c r="D221" s="394"/>
      <c r="E221" s="368"/>
      <c r="F221" s="394"/>
      <c r="G221" s="368"/>
      <c r="H221" s="394"/>
      <c r="I221" s="394"/>
    </row>
    <row r="222" spans="1:10">
      <c r="A222" s="381">
        <v>139</v>
      </c>
      <c r="B222" s="389" t="s">
        <v>2282</v>
      </c>
      <c r="C222" s="390" t="s">
        <v>16</v>
      </c>
      <c r="D222" s="391">
        <v>8</v>
      </c>
      <c r="E222" s="367"/>
      <c r="F222" s="391"/>
      <c r="G222" s="367"/>
      <c r="H222" s="391">
        <f>+D222*G222</f>
        <v>0</v>
      </c>
      <c r="I222" s="391">
        <f>+F222+H222</f>
        <v>0</v>
      </c>
      <c r="J222" s="400" t="s">
        <v>1651</v>
      </c>
    </row>
    <row r="223" spans="1:10">
      <c r="A223" s="381"/>
      <c r="B223" s="392" t="s">
        <v>2283</v>
      </c>
      <c r="C223" s="393" t="s">
        <v>2114</v>
      </c>
      <c r="D223" s="394"/>
      <c r="E223" s="368"/>
      <c r="F223" s="394"/>
      <c r="G223" s="368"/>
      <c r="H223" s="394"/>
      <c r="I223" s="394"/>
    </row>
    <row r="224" spans="1:10">
      <c r="A224" s="381"/>
      <c r="B224" s="392" t="s">
        <v>2284</v>
      </c>
      <c r="C224" s="393" t="s">
        <v>2114</v>
      </c>
      <c r="D224" s="394"/>
      <c r="E224" s="368"/>
      <c r="F224" s="394"/>
      <c r="G224" s="368"/>
      <c r="H224" s="394"/>
      <c r="I224" s="394"/>
    </row>
    <row r="225" spans="1:10">
      <c r="A225" s="381">
        <v>140</v>
      </c>
      <c r="B225" s="389" t="s">
        <v>2285</v>
      </c>
      <c r="C225" s="390" t="s">
        <v>16</v>
      </c>
      <c r="D225" s="391">
        <v>20</v>
      </c>
      <c r="E225" s="367"/>
      <c r="F225" s="391"/>
      <c r="G225" s="367"/>
      <c r="H225" s="391">
        <f t="shared" ref="H225" si="74">+D225*G225</f>
        <v>0</v>
      </c>
      <c r="I225" s="391">
        <f t="shared" ref="I225:I227" si="75">+F225+H225</f>
        <v>0</v>
      </c>
      <c r="J225" s="400" t="s">
        <v>1651</v>
      </c>
    </row>
    <row r="226" spans="1:10">
      <c r="A226" s="381">
        <v>141</v>
      </c>
      <c r="B226" s="389" t="s">
        <v>2286</v>
      </c>
      <c r="C226" s="390" t="s">
        <v>9</v>
      </c>
      <c r="D226" s="391">
        <v>1</v>
      </c>
      <c r="E226" s="367"/>
      <c r="F226" s="391">
        <f>+D226*E226</f>
        <v>0</v>
      </c>
      <c r="G226" s="367"/>
      <c r="H226" s="391"/>
      <c r="I226" s="391">
        <f t="shared" si="75"/>
        <v>0</v>
      </c>
      <c r="J226" s="400" t="s">
        <v>1651</v>
      </c>
    </row>
    <row r="227" spans="1:10">
      <c r="A227" s="381">
        <v>142</v>
      </c>
      <c r="B227" s="389" t="s">
        <v>2287</v>
      </c>
      <c r="C227" s="390" t="s">
        <v>17</v>
      </c>
      <c r="D227" s="391">
        <v>1</v>
      </c>
      <c r="E227" s="367"/>
      <c r="F227" s="391">
        <f>+D227*E227</f>
        <v>0</v>
      </c>
      <c r="G227" s="367"/>
      <c r="H227" s="391"/>
      <c r="I227" s="391">
        <f t="shared" si="75"/>
        <v>0</v>
      </c>
      <c r="J227" s="400" t="s">
        <v>1651</v>
      </c>
    </row>
    <row r="228" spans="1:10">
      <c r="A228" s="381"/>
      <c r="B228" s="386" t="s">
        <v>2288</v>
      </c>
      <c r="C228" s="387" t="s">
        <v>2114</v>
      </c>
      <c r="D228" s="388"/>
      <c r="E228" s="366"/>
      <c r="F228" s="388">
        <f>SUM(F87:F227)</f>
        <v>0</v>
      </c>
      <c r="G228" s="366"/>
      <c r="H228" s="388">
        <f>SUM(H87:H227)</f>
        <v>0</v>
      </c>
      <c r="I228" s="388">
        <f>SUM(I87:I227)</f>
        <v>0</v>
      </c>
    </row>
    <row r="229" spans="1:10">
      <c r="A229" s="381"/>
      <c r="B229" s="389" t="s">
        <v>2114</v>
      </c>
      <c r="C229" s="390" t="s">
        <v>2114</v>
      </c>
      <c r="D229" s="391"/>
      <c r="E229" s="367"/>
      <c r="F229" s="391"/>
      <c r="G229" s="367"/>
      <c r="H229" s="391"/>
      <c r="I229" s="391"/>
    </row>
    <row r="230" spans="1:10">
      <c r="A230" s="381"/>
      <c r="B230" s="386" t="s">
        <v>2289</v>
      </c>
      <c r="C230" s="387" t="s">
        <v>2114</v>
      </c>
      <c r="D230" s="388"/>
      <c r="E230" s="366"/>
      <c r="F230" s="388"/>
      <c r="G230" s="366"/>
      <c r="H230" s="388"/>
      <c r="I230" s="388"/>
    </row>
    <row r="231" spans="1:10">
      <c r="A231" s="381"/>
      <c r="B231" s="396" t="s">
        <v>2290</v>
      </c>
      <c r="C231" s="397" t="s">
        <v>2114</v>
      </c>
      <c r="D231" s="398"/>
      <c r="E231" s="370"/>
      <c r="F231" s="398"/>
      <c r="G231" s="370"/>
      <c r="H231" s="398"/>
      <c r="I231" s="398"/>
    </row>
    <row r="232" spans="1:10" ht="45">
      <c r="A232" s="381">
        <v>143</v>
      </c>
      <c r="B232" s="389" t="s">
        <v>2291</v>
      </c>
      <c r="C232" s="390" t="s">
        <v>9</v>
      </c>
      <c r="D232" s="391">
        <v>1</v>
      </c>
      <c r="E232" s="367"/>
      <c r="F232" s="391"/>
      <c r="G232" s="367"/>
      <c r="H232" s="391">
        <f t="shared" ref="H232:H233" si="76">+D232*G232</f>
        <v>0</v>
      </c>
      <c r="I232" s="391">
        <f t="shared" ref="I232:I233" si="77">+F232+H232</f>
        <v>0</v>
      </c>
      <c r="J232" s="400" t="s">
        <v>1651</v>
      </c>
    </row>
    <row r="233" spans="1:10">
      <c r="A233" s="381">
        <v>144</v>
      </c>
      <c r="B233" s="389" t="s">
        <v>2292</v>
      </c>
      <c r="C233" s="390" t="s">
        <v>9</v>
      </c>
      <c r="D233" s="391">
        <v>1</v>
      </c>
      <c r="E233" s="367"/>
      <c r="F233" s="391"/>
      <c r="G233" s="367"/>
      <c r="H233" s="391">
        <f t="shared" si="76"/>
        <v>0</v>
      </c>
      <c r="I233" s="391">
        <f t="shared" si="77"/>
        <v>0</v>
      </c>
      <c r="J233" s="400" t="s">
        <v>1651</v>
      </c>
    </row>
    <row r="234" spans="1:10">
      <c r="A234" s="381"/>
      <c r="B234" s="386" t="s">
        <v>2293</v>
      </c>
      <c r="C234" s="387" t="s">
        <v>2114</v>
      </c>
      <c r="D234" s="388"/>
      <c r="E234" s="366"/>
      <c r="F234" s="388">
        <f>SUM(F231:F233)</f>
        <v>0</v>
      </c>
      <c r="G234" s="366"/>
      <c r="H234" s="388">
        <f>SUM(H231:H233)</f>
        <v>0</v>
      </c>
      <c r="I234" s="388">
        <f>SUM(I231:I233)</f>
        <v>0</v>
      </c>
    </row>
    <row r="235" spans="1:10">
      <c r="A235" s="381">
        <v>145</v>
      </c>
      <c r="B235" s="389" t="s">
        <v>2294</v>
      </c>
      <c r="C235" s="390" t="s">
        <v>3</v>
      </c>
      <c r="D235" s="391">
        <v>4</v>
      </c>
      <c r="E235" s="367"/>
      <c r="F235" s="391"/>
      <c r="G235" s="367"/>
      <c r="H235" s="391">
        <f t="shared" ref="H235:H240" si="78">+D235*G235</f>
        <v>0</v>
      </c>
      <c r="I235" s="391">
        <f t="shared" ref="I235:I240" si="79">+F235+H235</f>
        <v>0</v>
      </c>
      <c r="J235" s="400" t="s">
        <v>1651</v>
      </c>
    </row>
    <row r="236" spans="1:10">
      <c r="A236" s="381">
        <v>146</v>
      </c>
      <c r="B236" s="389" t="s">
        <v>2295</v>
      </c>
      <c r="C236" s="390" t="s">
        <v>9</v>
      </c>
      <c r="D236" s="391">
        <v>4</v>
      </c>
      <c r="E236" s="367"/>
      <c r="F236" s="391"/>
      <c r="G236" s="367"/>
      <c r="H236" s="391">
        <f t="shared" si="78"/>
        <v>0</v>
      </c>
      <c r="I236" s="391">
        <f t="shared" si="79"/>
        <v>0</v>
      </c>
      <c r="J236" s="400" t="s">
        <v>1651</v>
      </c>
    </row>
    <row r="237" spans="1:10">
      <c r="A237" s="381">
        <v>147</v>
      </c>
      <c r="B237" s="389" t="s">
        <v>2296</v>
      </c>
      <c r="C237" s="390" t="s">
        <v>3</v>
      </c>
      <c r="D237" s="391">
        <v>44</v>
      </c>
      <c r="E237" s="367"/>
      <c r="F237" s="391">
        <f t="shared" ref="F237:F238" si="80">+D237*E237</f>
        <v>0</v>
      </c>
      <c r="G237" s="367"/>
      <c r="H237" s="391"/>
      <c r="I237" s="391">
        <f t="shared" si="79"/>
        <v>0</v>
      </c>
      <c r="J237" s="400" t="s">
        <v>1651</v>
      </c>
    </row>
    <row r="238" spans="1:10">
      <c r="A238" s="381">
        <v>148</v>
      </c>
      <c r="B238" s="389" t="s">
        <v>2297</v>
      </c>
      <c r="C238" s="390" t="s">
        <v>9</v>
      </c>
      <c r="D238" s="391">
        <v>11</v>
      </c>
      <c r="E238" s="367"/>
      <c r="F238" s="391">
        <f t="shared" si="80"/>
        <v>0</v>
      </c>
      <c r="G238" s="367"/>
      <c r="H238" s="391"/>
      <c r="I238" s="391">
        <f t="shared" si="79"/>
        <v>0</v>
      </c>
      <c r="J238" s="400" t="s">
        <v>1651</v>
      </c>
    </row>
    <row r="239" spans="1:10">
      <c r="A239" s="381">
        <v>149</v>
      </c>
      <c r="B239" s="389" t="s">
        <v>2298</v>
      </c>
      <c r="C239" s="390" t="s">
        <v>9</v>
      </c>
      <c r="D239" s="391">
        <v>1</v>
      </c>
      <c r="E239" s="367"/>
      <c r="F239" s="391"/>
      <c r="G239" s="367"/>
      <c r="H239" s="391">
        <f t="shared" si="78"/>
        <v>0</v>
      </c>
      <c r="I239" s="391">
        <f t="shared" si="79"/>
        <v>0</v>
      </c>
      <c r="J239" s="400" t="s">
        <v>1651</v>
      </c>
    </row>
    <row r="240" spans="1:10">
      <c r="A240" s="381">
        <v>150</v>
      </c>
      <c r="B240" s="389" t="s">
        <v>2299</v>
      </c>
      <c r="C240" s="390" t="s">
        <v>9</v>
      </c>
      <c r="D240" s="391">
        <v>1</v>
      </c>
      <c r="E240" s="367"/>
      <c r="F240" s="391"/>
      <c r="G240" s="367"/>
      <c r="H240" s="391">
        <f t="shared" si="78"/>
        <v>0</v>
      </c>
      <c r="I240" s="391">
        <f t="shared" si="79"/>
        <v>0</v>
      </c>
      <c r="J240" s="400" t="s">
        <v>1651</v>
      </c>
    </row>
    <row r="241" spans="1:9">
      <c r="A241" s="381"/>
      <c r="B241" s="386" t="s">
        <v>2300</v>
      </c>
      <c r="C241" s="387" t="s">
        <v>2114</v>
      </c>
      <c r="D241" s="388"/>
      <c r="E241" s="366"/>
      <c r="F241" s="388">
        <f>SUM(F235:F240)</f>
        <v>0</v>
      </c>
      <c r="G241" s="366"/>
      <c r="H241" s="388">
        <f>SUM(H235:H240)</f>
        <v>0</v>
      </c>
      <c r="I241" s="388">
        <f>SUM(I235:I240)</f>
        <v>0</v>
      </c>
    </row>
    <row r="242" spans="1:9">
      <c r="A242" s="381"/>
      <c r="B242" s="389" t="s">
        <v>2114</v>
      </c>
      <c r="C242" s="390" t="s">
        <v>2114</v>
      </c>
      <c r="D242" s="391"/>
      <c r="E242" s="367"/>
      <c r="F242" s="391"/>
      <c r="G242" s="367"/>
      <c r="H242" s="391"/>
      <c r="I242" s="391"/>
    </row>
  </sheetData>
  <sheetProtection algorithmName="SHA-512" hashValue="rJRECIWdeEIFlhx8mfdqSyA/KeKkvUO45OTU+GV587sZawLjhatJBQIdSHWVYOelYhNWkQ4fSMcFa1aa/+FckQ==" saltValue="uxTz+bKG2Cv1+AcVcf/l6g==" spinCount="100000" sheet="1" objects="1" scenarios="1" selectLockedCells="1"/>
  <pageMargins left="0.70866141732283472" right="0.70866141732283472" top="0.78740157480314965" bottom="0.78740157480314965" header="0.31496062992125984" footer="0.31496062992125984"/>
  <pageSetup paperSize="9" scale="70" orientation="landscape" horizontalDpi="300" verticalDpi="300" r:id="rId1"/>
  <headerFooter>
    <oddFooter>&amp;L&amp;F     &amp;A&amp;R&amp;D
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18"/>
  <sheetViews>
    <sheetView zoomScaleNormal="75" workbookViewId="0">
      <selection activeCell="J25" sqref="J25"/>
    </sheetView>
  </sheetViews>
  <sheetFormatPr defaultRowHeight="12.75"/>
  <cols>
    <col min="1" max="1" width="2.5703125" style="473" customWidth="1"/>
    <col min="2" max="2" width="2.5703125" style="480" customWidth="1"/>
    <col min="3" max="3" width="69.140625" style="473" customWidth="1"/>
    <col min="4" max="4" width="6.28515625" style="473" customWidth="1"/>
    <col min="5" max="5" width="13.28515625" style="473" customWidth="1"/>
    <col min="6" max="6" width="13" style="402" customWidth="1"/>
    <col min="7" max="7" width="16.42578125" style="484" customWidth="1"/>
    <col min="8" max="8" width="13" style="473" customWidth="1"/>
    <col min="9" max="9" width="9.140625" style="473"/>
    <col min="10" max="16384" width="9.140625" style="402"/>
  </cols>
  <sheetData>
    <row r="1" spans="1:8" ht="9.75" customHeight="1">
      <c r="A1" s="419"/>
      <c r="B1" s="420"/>
      <c r="C1" s="421"/>
      <c r="D1" s="422"/>
      <c r="E1" s="423"/>
      <c r="F1" s="401"/>
    </row>
    <row r="2" spans="1:8" ht="20.25">
      <c r="A2" s="419"/>
      <c r="B2" s="420"/>
      <c r="C2" s="79" t="s">
        <v>3826</v>
      </c>
      <c r="D2" s="424"/>
      <c r="E2" s="419"/>
      <c r="F2" s="403"/>
      <c r="G2" s="485"/>
      <c r="H2" s="424"/>
    </row>
    <row r="3" spans="1:8" ht="20.25">
      <c r="A3" s="424"/>
      <c r="B3" s="425"/>
      <c r="C3" s="294" t="s">
        <v>1487</v>
      </c>
      <c r="D3" s="424"/>
      <c r="E3" s="426"/>
      <c r="F3" s="403"/>
      <c r="G3" s="486"/>
      <c r="H3" s="424"/>
    </row>
    <row r="4" spans="1:8" ht="20.25">
      <c r="A4" s="424"/>
      <c r="B4" s="425"/>
      <c r="C4" s="294" t="s">
        <v>2301</v>
      </c>
      <c r="D4" s="427"/>
      <c r="E4" s="428"/>
      <c r="G4" s="487"/>
      <c r="H4" s="419"/>
    </row>
    <row r="5" spans="1:8">
      <c r="A5" s="424"/>
      <c r="B5" s="425"/>
      <c r="C5" s="424"/>
      <c r="D5" s="429"/>
      <c r="E5" s="424"/>
      <c r="F5" s="404"/>
      <c r="H5" s="488"/>
    </row>
    <row r="6" spans="1:8" ht="18">
      <c r="A6" s="430"/>
      <c r="B6" s="425"/>
      <c r="C6" s="431" t="s">
        <v>2302</v>
      </c>
      <c r="D6" s="432"/>
      <c r="E6" s="433"/>
      <c r="F6" s="405"/>
      <c r="G6" s="489">
        <f>SUM(G12:G86)/2</f>
        <v>0</v>
      </c>
      <c r="H6" s="490"/>
    </row>
    <row r="7" spans="1:8" ht="15.75">
      <c r="A7" s="434"/>
      <c r="B7" s="435"/>
      <c r="C7" s="421"/>
      <c r="D7" s="422"/>
      <c r="E7" s="423"/>
      <c r="F7" s="401"/>
    </row>
    <row r="8" spans="1:8" ht="23.25">
      <c r="A8" s="436"/>
      <c r="B8" s="437"/>
      <c r="C8" s="438"/>
      <c r="D8" s="438"/>
      <c r="E8" s="439" t="s">
        <v>1621</v>
      </c>
      <c r="F8" s="406" t="s">
        <v>2303</v>
      </c>
      <c r="G8" s="439" t="s">
        <v>1466</v>
      </c>
      <c r="H8" s="439" t="s">
        <v>3816</v>
      </c>
    </row>
    <row r="9" spans="1:8" ht="15.75">
      <c r="A9" s="440"/>
      <c r="B9" s="441"/>
      <c r="C9" s="442" t="s">
        <v>2304</v>
      </c>
      <c r="D9" s="443" t="s">
        <v>2305</v>
      </c>
      <c r="E9" s="443" t="s">
        <v>2306</v>
      </c>
      <c r="F9" s="407" t="s">
        <v>2307</v>
      </c>
      <c r="G9" s="443" t="s">
        <v>2307</v>
      </c>
      <c r="H9" s="453"/>
    </row>
    <row r="10" spans="1:8" ht="6.75" customHeight="1">
      <c r="A10" s="440"/>
      <c r="B10" s="441"/>
      <c r="C10" s="442"/>
      <c r="D10" s="443"/>
      <c r="E10" s="443"/>
      <c r="F10" s="407"/>
      <c r="G10" s="443"/>
      <c r="H10" s="453"/>
    </row>
    <row r="11" spans="1:8" ht="15.75">
      <c r="A11" s="440"/>
      <c r="B11" s="441"/>
      <c r="C11" s="444" t="s">
        <v>2308</v>
      </c>
      <c r="D11" s="445"/>
      <c r="E11" s="445"/>
      <c r="F11" s="409"/>
      <c r="G11" s="445"/>
      <c r="H11" s="491"/>
    </row>
    <row r="12" spans="1:8" ht="15.75">
      <c r="A12" s="440"/>
      <c r="B12" s="441"/>
      <c r="C12" s="446" t="s">
        <v>2309</v>
      </c>
      <c r="D12" s="447"/>
      <c r="E12" s="448"/>
      <c r="F12" s="410"/>
      <c r="G12" s="492">
        <f>SUM(G13:G26)</f>
        <v>0</v>
      </c>
      <c r="H12" s="493"/>
    </row>
    <row r="13" spans="1:8" ht="15.75">
      <c r="A13" s="440"/>
      <c r="B13" s="441">
        <v>1</v>
      </c>
      <c r="C13" s="449" t="s">
        <v>2310</v>
      </c>
      <c r="D13" s="445" t="s">
        <v>9</v>
      </c>
      <c r="E13" s="445">
        <v>1</v>
      </c>
      <c r="F13" s="411"/>
      <c r="G13" s="494">
        <f>E13*F13</f>
        <v>0</v>
      </c>
      <c r="H13" s="495" t="s">
        <v>1651</v>
      </c>
    </row>
    <row r="14" spans="1:8" ht="15.75">
      <c r="A14" s="440"/>
      <c r="B14" s="441">
        <v>2</v>
      </c>
      <c r="C14" s="449" t="s">
        <v>2311</v>
      </c>
      <c r="D14" s="445" t="s">
        <v>9</v>
      </c>
      <c r="E14" s="445">
        <v>2</v>
      </c>
      <c r="F14" s="411"/>
      <c r="G14" s="494">
        <f t="shared" ref="G14:G79" si="0">E14*F14</f>
        <v>0</v>
      </c>
      <c r="H14" s="495" t="s">
        <v>1651</v>
      </c>
    </row>
    <row r="15" spans="1:8" ht="15.75">
      <c r="A15" s="440"/>
      <c r="B15" s="441">
        <v>3</v>
      </c>
      <c r="C15" s="449" t="s">
        <v>2312</v>
      </c>
      <c r="D15" s="445" t="s">
        <v>9</v>
      </c>
      <c r="E15" s="445">
        <v>1</v>
      </c>
      <c r="F15" s="411"/>
      <c r="G15" s="494">
        <f t="shared" si="0"/>
        <v>0</v>
      </c>
      <c r="H15" s="495" t="s">
        <v>1651</v>
      </c>
    </row>
    <row r="16" spans="1:8" ht="15.75">
      <c r="A16" s="440"/>
      <c r="B16" s="441">
        <v>4</v>
      </c>
      <c r="C16" s="449" t="s">
        <v>2313</v>
      </c>
      <c r="D16" s="445" t="s">
        <v>3</v>
      </c>
      <c r="E16" s="445">
        <v>2300</v>
      </c>
      <c r="F16" s="411"/>
      <c r="G16" s="494">
        <f t="shared" si="0"/>
        <v>0</v>
      </c>
      <c r="H16" s="495" t="s">
        <v>1651</v>
      </c>
    </row>
    <row r="17" spans="1:8" ht="15.75">
      <c r="A17" s="440"/>
      <c r="B17" s="441">
        <v>5</v>
      </c>
      <c r="C17" s="449" t="s">
        <v>2314</v>
      </c>
      <c r="D17" s="445" t="s">
        <v>3</v>
      </c>
      <c r="E17" s="445">
        <v>60</v>
      </c>
      <c r="F17" s="411"/>
      <c r="G17" s="494">
        <f t="shared" si="0"/>
        <v>0</v>
      </c>
      <c r="H17" s="495" t="s">
        <v>1651</v>
      </c>
    </row>
    <row r="18" spans="1:8" ht="15.75">
      <c r="A18" s="440"/>
      <c r="B18" s="441">
        <v>6</v>
      </c>
      <c r="C18" s="449" t="s">
        <v>2315</v>
      </c>
      <c r="D18" s="445" t="s">
        <v>3</v>
      </c>
      <c r="E18" s="445">
        <v>20</v>
      </c>
      <c r="F18" s="411"/>
      <c r="G18" s="494">
        <f t="shared" si="0"/>
        <v>0</v>
      </c>
      <c r="H18" s="495" t="s">
        <v>1651</v>
      </c>
    </row>
    <row r="19" spans="1:8" ht="15.75">
      <c r="A19" s="440"/>
      <c r="B19" s="441">
        <v>7</v>
      </c>
      <c r="C19" s="449" t="s">
        <v>2316</v>
      </c>
      <c r="D19" s="445" t="s">
        <v>9</v>
      </c>
      <c r="E19" s="445">
        <v>16</v>
      </c>
      <c r="F19" s="411"/>
      <c r="G19" s="494">
        <f t="shared" si="0"/>
        <v>0</v>
      </c>
      <c r="H19" s="495" t="s">
        <v>1651</v>
      </c>
    </row>
    <row r="20" spans="1:8" ht="15.75">
      <c r="A20" s="440"/>
      <c r="B20" s="441">
        <v>8</v>
      </c>
      <c r="C20" s="449" t="s">
        <v>2317</v>
      </c>
      <c r="D20" s="445" t="s">
        <v>9</v>
      </c>
      <c r="E20" s="445">
        <v>20</v>
      </c>
      <c r="F20" s="411"/>
      <c r="G20" s="494">
        <f t="shared" si="0"/>
        <v>0</v>
      </c>
      <c r="H20" s="495" t="s">
        <v>1651</v>
      </c>
    </row>
    <row r="21" spans="1:8" ht="15.75">
      <c r="A21" s="440"/>
      <c r="B21" s="441">
        <v>9</v>
      </c>
      <c r="C21" s="449" t="s">
        <v>2318</v>
      </c>
      <c r="D21" s="445" t="s">
        <v>9</v>
      </c>
      <c r="E21" s="445">
        <v>3</v>
      </c>
      <c r="F21" s="411"/>
      <c r="G21" s="494">
        <f t="shared" si="0"/>
        <v>0</v>
      </c>
      <c r="H21" s="495" t="s">
        <v>1651</v>
      </c>
    </row>
    <row r="22" spans="1:8" ht="15.75">
      <c r="A22" s="440"/>
      <c r="B22" s="441">
        <v>10</v>
      </c>
      <c r="C22" s="449" t="s">
        <v>2319</v>
      </c>
      <c r="D22" s="445" t="s">
        <v>3</v>
      </c>
      <c r="E22" s="445">
        <v>700</v>
      </c>
      <c r="F22" s="411"/>
      <c r="G22" s="494">
        <f t="shared" si="0"/>
        <v>0</v>
      </c>
      <c r="H22" s="495" t="s">
        <v>1651</v>
      </c>
    </row>
    <row r="23" spans="1:8" ht="15.75">
      <c r="A23" s="440"/>
      <c r="B23" s="441">
        <v>11</v>
      </c>
      <c r="C23" s="449" t="s">
        <v>2320</v>
      </c>
      <c r="D23" s="445" t="s">
        <v>9</v>
      </c>
      <c r="E23" s="445">
        <v>23</v>
      </c>
      <c r="F23" s="411"/>
      <c r="G23" s="494">
        <f t="shared" si="0"/>
        <v>0</v>
      </c>
      <c r="H23" s="495" t="s">
        <v>1651</v>
      </c>
    </row>
    <row r="24" spans="1:8" ht="15.75">
      <c r="A24" s="440"/>
      <c r="B24" s="441">
        <v>12</v>
      </c>
      <c r="C24" s="449" t="s">
        <v>2321</v>
      </c>
      <c r="D24" s="445" t="s">
        <v>9</v>
      </c>
      <c r="E24" s="445">
        <v>46</v>
      </c>
      <c r="F24" s="411"/>
      <c r="G24" s="494">
        <f t="shared" si="0"/>
        <v>0</v>
      </c>
      <c r="H24" s="495" t="s">
        <v>1651</v>
      </c>
    </row>
    <row r="25" spans="1:8" ht="15.75">
      <c r="A25" s="440"/>
      <c r="B25" s="441">
        <v>13</v>
      </c>
      <c r="C25" s="449" t="s">
        <v>3813</v>
      </c>
      <c r="D25" s="445" t="s">
        <v>3</v>
      </c>
      <c r="E25" s="445">
        <v>60</v>
      </c>
      <c r="F25" s="411"/>
      <c r="G25" s="494">
        <f t="shared" si="0"/>
        <v>0</v>
      </c>
      <c r="H25" s="495" t="s">
        <v>1651</v>
      </c>
    </row>
    <row r="26" spans="1:8" ht="15.75">
      <c r="A26" s="440"/>
      <c r="B26" s="441">
        <v>14</v>
      </c>
      <c r="C26" s="449" t="s">
        <v>2322</v>
      </c>
      <c r="D26" s="445" t="s">
        <v>9</v>
      </c>
      <c r="E26" s="445">
        <v>6</v>
      </c>
      <c r="F26" s="411"/>
      <c r="G26" s="494">
        <f t="shared" si="0"/>
        <v>0</v>
      </c>
      <c r="H26" s="495" t="s">
        <v>1651</v>
      </c>
    </row>
    <row r="27" spans="1:8" ht="15.75">
      <c r="A27" s="440"/>
      <c r="B27" s="441"/>
      <c r="C27" s="449"/>
      <c r="D27" s="445"/>
      <c r="E27" s="445"/>
      <c r="F27" s="411"/>
      <c r="G27" s="496"/>
      <c r="H27" s="495"/>
    </row>
    <row r="28" spans="1:8" ht="15.75">
      <c r="A28" s="440"/>
      <c r="B28" s="441"/>
      <c r="C28" s="446" t="s">
        <v>2323</v>
      </c>
      <c r="D28" s="447"/>
      <c r="E28" s="448"/>
      <c r="F28" s="410"/>
      <c r="G28" s="492">
        <f>SUM(G29:G43)</f>
        <v>0</v>
      </c>
      <c r="H28" s="497"/>
    </row>
    <row r="29" spans="1:8" ht="15.75">
      <c r="A29" s="440"/>
      <c r="B29" s="441">
        <v>15</v>
      </c>
      <c r="C29" s="449" t="s">
        <v>2324</v>
      </c>
      <c r="D29" s="445" t="s">
        <v>9</v>
      </c>
      <c r="E29" s="445">
        <v>1</v>
      </c>
      <c r="F29" s="411"/>
      <c r="G29" s="494">
        <f t="shared" si="0"/>
        <v>0</v>
      </c>
      <c r="H29" s="495" t="s">
        <v>1651</v>
      </c>
    </row>
    <row r="30" spans="1:8" ht="15.75">
      <c r="A30" s="440"/>
      <c r="B30" s="441">
        <v>16</v>
      </c>
      <c r="C30" s="449" t="s">
        <v>2325</v>
      </c>
      <c r="D30" s="445" t="s">
        <v>9</v>
      </c>
      <c r="E30" s="445">
        <v>3</v>
      </c>
      <c r="F30" s="411"/>
      <c r="G30" s="494">
        <f t="shared" si="0"/>
        <v>0</v>
      </c>
      <c r="H30" s="495" t="s">
        <v>1651</v>
      </c>
    </row>
    <row r="31" spans="1:8" ht="15.75">
      <c r="A31" s="440"/>
      <c r="B31" s="441">
        <v>17</v>
      </c>
      <c r="C31" s="449" t="s">
        <v>2326</v>
      </c>
      <c r="D31" s="445" t="s">
        <v>9</v>
      </c>
      <c r="E31" s="445">
        <v>18</v>
      </c>
      <c r="F31" s="411"/>
      <c r="G31" s="494">
        <f t="shared" si="0"/>
        <v>0</v>
      </c>
      <c r="H31" s="495" t="s">
        <v>1651</v>
      </c>
    </row>
    <row r="32" spans="1:8" ht="15.75">
      <c r="A32" s="440"/>
      <c r="B32" s="441">
        <v>18</v>
      </c>
      <c r="C32" s="449" t="s">
        <v>2327</v>
      </c>
      <c r="D32" s="445" t="s">
        <v>9</v>
      </c>
      <c r="E32" s="445">
        <v>8</v>
      </c>
      <c r="F32" s="411"/>
      <c r="G32" s="494">
        <f t="shared" si="0"/>
        <v>0</v>
      </c>
      <c r="H32" s="495" t="s">
        <v>1651</v>
      </c>
    </row>
    <row r="33" spans="1:8" ht="15.75">
      <c r="A33" s="440"/>
      <c r="B33" s="441">
        <v>19</v>
      </c>
      <c r="C33" s="449" t="s">
        <v>2328</v>
      </c>
      <c r="D33" s="445" t="s">
        <v>9</v>
      </c>
      <c r="E33" s="445">
        <v>5</v>
      </c>
      <c r="F33" s="411"/>
      <c r="G33" s="494">
        <f t="shared" si="0"/>
        <v>0</v>
      </c>
      <c r="H33" s="495" t="s">
        <v>1651</v>
      </c>
    </row>
    <row r="34" spans="1:8" ht="15.75">
      <c r="A34" s="440"/>
      <c r="B34" s="441">
        <v>20</v>
      </c>
      <c r="C34" s="449" t="s">
        <v>2329</v>
      </c>
      <c r="D34" s="445" t="s">
        <v>9</v>
      </c>
      <c r="E34" s="445">
        <v>37</v>
      </c>
      <c r="F34" s="411"/>
      <c r="G34" s="494">
        <f t="shared" si="0"/>
        <v>0</v>
      </c>
      <c r="H34" s="495" t="s">
        <v>1651</v>
      </c>
    </row>
    <row r="35" spans="1:8" ht="15.75">
      <c r="A35" s="440"/>
      <c r="B35" s="441">
        <v>21</v>
      </c>
      <c r="C35" s="449" t="s">
        <v>2330</v>
      </c>
      <c r="D35" s="445" t="s">
        <v>9</v>
      </c>
      <c r="E35" s="445">
        <v>1</v>
      </c>
      <c r="F35" s="411"/>
      <c r="G35" s="494">
        <f t="shared" si="0"/>
        <v>0</v>
      </c>
      <c r="H35" s="495" t="s">
        <v>1651</v>
      </c>
    </row>
    <row r="36" spans="1:8" ht="15.75">
      <c r="A36" s="440"/>
      <c r="B36" s="441">
        <v>22</v>
      </c>
      <c r="C36" s="449" t="s">
        <v>2331</v>
      </c>
      <c r="D36" s="445" t="s">
        <v>9</v>
      </c>
      <c r="E36" s="445">
        <v>37</v>
      </c>
      <c r="F36" s="411"/>
      <c r="G36" s="494">
        <f t="shared" si="0"/>
        <v>0</v>
      </c>
      <c r="H36" s="495" t="s">
        <v>1651</v>
      </c>
    </row>
    <row r="37" spans="1:8" ht="15.75">
      <c r="A37" s="440"/>
      <c r="B37" s="441">
        <v>23</v>
      </c>
      <c r="C37" s="449" t="s">
        <v>2332</v>
      </c>
      <c r="D37" s="445" t="s">
        <v>9</v>
      </c>
      <c r="E37" s="445">
        <v>1</v>
      </c>
      <c r="F37" s="411"/>
      <c r="G37" s="494">
        <f t="shared" si="0"/>
        <v>0</v>
      </c>
      <c r="H37" s="495" t="s">
        <v>1651</v>
      </c>
    </row>
    <row r="38" spans="1:8" ht="15.75">
      <c r="A38" s="440"/>
      <c r="B38" s="441">
        <v>24</v>
      </c>
      <c r="C38" s="449" t="s">
        <v>2333</v>
      </c>
      <c r="D38" s="445" t="s">
        <v>3</v>
      </c>
      <c r="E38" s="445">
        <v>1500</v>
      </c>
      <c r="F38" s="411"/>
      <c r="G38" s="494">
        <f t="shared" si="0"/>
        <v>0</v>
      </c>
      <c r="H38" s="495" t="s">
        <v>1651</v>
      </c>
    </row>
    <row r="39" spans="1:8" ht="15.75">
      <c r="A39" s="440"/>
      <c r="B39" s="441">
        <v>25</v>
      </c>
      <c r="C39" s="449" t="s">
        <v>2334</v>
      </c>
      <c r="D39" s="445" t="s">
        <v>3</v>
      </c>
      <c r="E39" s="445">
        <v>25</v>
      </c>
      <c r="F39" s="411"/>
      <c r="G39" s="494">
        <f t="shared" si="0"/>
        <v>0</v>
      </c>
      <c r="H39" s="495" t="s">
        <v>1651</v>
      </c>
    </row>
    <row r="40" spans="1:8" ht="15.75">
      <c r="A40" s="440"/>
      <c r="B40" s="441">
        <v>26</v>
      </c>
      <c r="C40" s="449" t="s">
        <v>2335</v>
      </c>
      <c r="D40" s="445" t="s">
        <v>3</v>
      </c>
      <c r="E40" s="445">
        <v>700</v>
      </c>
      <c r="F40" s="411"/>
      <c r="G40" s="494">
        <f t="shared" si="0"/>
        <v>0</v>
      </c>
      <c r="H40" s="495" t="s">
        <v>1651</v>
      </c>
    </row>
    <row r="41" spans="1:8" ht="15.75">
      <c r="A41" s="440"/>
      <c r="B41" s="441">
        <v>27</v>
      </c>
      <c r="C41" s="449" t="s">
        <v>2320</v>
      </c>
      <c r="D41" s="445" t="s">
        <v>9</v>
      </c>
      <c r="E41" s="445">
        <v>30</v>
      </c>
      <c r="F41" s="411"/>
      <c r="G41" s="494">
        <f t="shared" si="0"/>
        <v>0</v>
      </c>
      <c r="H41" s="495" t="s">
        <v>1651</v>
      </c>
    </row>
    <row r="42" spans="1:8" ht="15.75">
      <c r="A42" s="440"/>
      <c r="B42" s="441">
        <v>28</v>
      </c>
      <c r="C42" s="449" t="s">
        <v>2336</v>
      </c>
      <c r="D42" s="445" t="s">
        <v>2337</v>
      </c>
      <c r="E42" s="445">
        <v>1</v>
      </c>
      <c r="F42" s="411"/>
      <c r="G42" s="494">
        <f t="shared" si="0"/>
        <v>0</v>
      </c>
      <c r="H42" s="495" t="s">
        <v>1651</v>
      </c>
    </row>
    <row r="43" spans="1:8" ht="15.75">
      <c r="A43" s="440"/>
      <c r="B43" s="441">
        <v>29</v>
      </c>
      <c r="C43" s="450" t="s">
        <v>2338</v>
      </c>
      <c r="D43" s="451" t="s">
        <v>16</v>
      </c>
      <c r="E43" s="452">
        <v>12</v>
      </c>
      <c r="F43" s="411"/>
      <c r="G43" s="494">
        <f t="shared" si="0"/>
        <v>0</v>
      </c>
      <c r="H43" s="495" t="s">
        <v>1651</v>
      </c>
    </row>
    <row r="44" spans="1:8" ht="15.75">
      <c r="A44" s="440"/>
      <c r="B44" s="441"/>
      <c r="C44" s="453"/>
      <c r="D44" s="453"/>
      <c r="E44" s="453"/>
      <c r="F44" s="411"/>
      <c r="G44" s="496"/>
      <c r="H44" s="495"/>
    </row>
    <row r="45" spans="1:8" ht="15.75">
      <c r="A45" s="440"/>
      <c r="B45" s="441"/>
      <c r="C45" s="446" t="s">
        <v>2339</v>
      </c>
      <c r="D45" s="447"/>
      <c r="E45" s="448"/>
      <c r="F45" s="410"/>
      <c r="G45" s="492">
        <f>SUM(G46:G62)</f>
        <v>0</v>
      </c>
      <c r="H45" s="497"/>
    </row>
    <row r="46" spans="1:8" ht="15.75">
      <c r="A46" s="440"/>
      <c r="B46" s="441">
        <v>30</v>
      </c>
      <c r="C46" s="454" t="s">
        <v>2340</v>
      </c>
      <c r="D46" s="455" t="s">
        <v>9</v>
      </c>
      <c r="E46" s="455">
        <v>1</v>
      </c>
      <c r="F46" s="412"/>
      <c r="G46" s="494">
        <f t="shared" ref="G46" si="1">E46*F46</f>
        <v>0</v>
      </c>
      <c r="H46" s="495" t="s">
        <v>1651</v>
      </c>
    </row>
    <row r="47" spans="1:8" ht="15.75">
      <c r="A47" s="440"/>
      <c r="B47" s="441">
        <v>31</v>
      </c>
      <c r="C47" s="454" t="s">
        <v>2341</v>
      </c>
      <c r="D47" s="455" t="s">
        <v>9</v>
      </c>
      <c r="E47" s="455">
        <v>2</v>
      </c>
      <c r="F47" s="412"/>
      <c r="G47" s="494">
        <f t="shared" si="0"/>
        <v>0</v>
      </c>
      <c r="H47" s="495" t="s">
        <v>1651</v>
      </c>
    </row>
    <row r="48" spans="1:8" ht="15.75">
      <c r="A48" s="440"/>
      <c r="B48" s="441">
        <v>32</v>
      </c>
      <c r="C48" s="454" t="s">
        <v>2342</v>
      </c>
      <c r="D48" s="455" t="s">
        <v>9</v>
      </c>
      <c r="E48" s="455">
        <v>1</v>
      </c>
      <c r="F48" s="412"/>
      <c r="G48" s="494">
        <f t="shared" si="0"/>
        <v>0</v>
      </c>
      <c r="H48" s="495" t="s">
        <v>1651</v>
      </c>
    </row>
    <row r="49" spans="1:8" ht="15.75">
      <c r="A49" s="440"/>
      <c r="B49" s="441">
        <v>33</v>
      </c>
      <c r="C49" s="454" t="s">
        <v>2343</v>
      </c>
      <c r="D49" s="455" t="s">
        <v>9</v>
      </c>
      <c r="E49" s="455">
        <v>2</v>
      </c>
      <c r="F49" s="412"/>
      <c r="G49" s="494">
        <f t="shared" si="0"/>
        <v>0</v>
      </c>
      <c r="H49" s="495" t="s">
        <v>1651</v>
      </c>
    </row>
    <row r="50" spans="1:8" ht="15.75">
      <c r="A50" s="440"/>
      <c r="B50" s="441">
        <v>34</v>
      </c>
      <c r="C50" s="454" t="s">
        <v>2344</v>
      </c>
      <c r="D50" s="455" t="s">
        <v>9</v>
      </c>
      <c r="E50" s="455">
        <v>1</v>
      </c>
      <c r="F50" s="412"/>
      <c r="G50" s="494">
        <f t="shared" si="0"/>
        <v>0</v>
      </c>
      <c r="H50" s="495" t="s">
        <v>1651</v>
      </c>
    </row>
    <row r="51" spans="1:8" ht="15.75">
      <c r="A51" s="440"/>
      <c r="B51" s="441">
        <v>35</v>
      </c>
      <c r="C51" s="454" t="s">
        <v>2345</v>
      </c>
      <c r="D51" s="455" t="s">
        <v>9</v>
      </c>
      <c r="E51" s="455">
        <v>1</v>
      </c>
      <c r="F51" s="412"/>
      <c r="G51" s="494">
        <f t="shared" si="0"/>
        <v>0</v>
      </c>
      <c r="H51" s="495" t="s">
        <v>1651</v>
      </c>
    </row>
    <row r="52" spans="1:8" ht="15.75">
      <c r="A52" s="440"/>
      <c r="B52" s="441">
        <v>36</v>
      </c>
      <c r="C52" s="454" t="s">
        <v>2346</v>
      </c>
      <c r="D52" s="455" t="s">
        <v>9</v>
      </c>
      <c r="E52" s="455">
        <v>10</v>
      </c>
      <c r="F52" s="412"/>
      <c r="G52" s="494">
        <f t="shared" si="0"/>
        <v>0</v>
      </c>
      <c r="H52" s="495" t="s">
        <v>1651</v>
      </c>
    </row>
    <row r="53" spans="1:8" ht="15.75">
      <c r="A53" s="440"/>
      <c r="B53" s="441">
        <v>37</v>
      </c>
      <c r="C53" s="454" t="s">
        <v>2347</v>
      </c>
      <c r="D53" s="455" t="s">
        <v>2337</v>
      </c>
      <c r="E53" s="455">
        <v>1</v>
      </c>
      <c r="F53" s="412"/>
      <c r="G53" s="494">
        <f t="shared" si="0"/>
        <v>0</v>
      </c>
      <c r="H53" s="495" t="s">
        <v>1651</v>
      </c>
    </row>
    <row r="54" spans="1:8" ht="15.75">
      <c r="A54" s="440"/>
      <c r="B54" s="441">
        <v>38</v>
      </c>
      <c r="C54" s="454" t="s">
        <v>2348</v>
      </c>
      <c r="D54" s="455" t="s">
        <v>3</v>
      </c>
      <c r="E54" s="455">
        <v>380</v>
      </c>
      <c r="F54" s="412"/>
      <c r="G54" s="494">
        <f t="shared" si="0"/>
        <v>0</v>
      </c>
      <c r="H54" s="495" t="s">
        <v>1651</v>
      </c>
    </row>
    <row r="55" spans="1:8" ht="15.75">
      <c r="A55" s="440"/>
      <c r="B55" s="441">
        <v>39</v>
      </c>
      <c r="C55" s="454" t="s">
        <v>2349</v>
      </c>
      <c r="D55" s="455" t="s">
        <v>3</v>
      </c>
      <c r="E55" s="455">
        <v>180</v>
      </c>
      <c r="F55" s="412"/>
      <c r="G55" s="494">
        <f t="shared" si="0"/>
        <v>0</v>
      </c>
      <c r="H55" s="495" t="s">
        <v>1651</v>
      </c>
    </row>
    <row r="56" spans="1:8" ht="15.75">
      <c r="A56" s="440"/>
      <c r="B56" s="441">
        <v>40</v>
      </c>
      <c r="C56" s="454" t="s">
        <v>2350</v>
      </c>
      <c r="D56" s="455" t="s">
        <v>9</v>
      </c>
      <c r="E56" s="455">
        <v>15</v>
      </c>
      <c r="F56" s="412"/>
      <c r="G56" s="494">
        <f t="shared" si="0"/>
        <v>0</v>
      </c>
      <c r="H56" s="495" t="s">
        <v>1651</v>
      </c>
    </row>
    <row r="57" spans="1:8" ht="15.75">
      <c r="A57" s="440"/>
      <c r="B57" s="441">
        <v>41</v>
      </c>
      <c r="C57" s="454" t="s">
        <v>2320</v>
      </c>
      <c r="D57" s="455" t="s">
        <v>9</v>
      </c>
      <c r="E57" s="455">
        <v>15</v>
      </c>
      <c r="F57" s="412"/>
      <c r="G57" s="494">
        <f t="shared" si="0"/>
        <v>0</v>
      </c>
      <c r="H57" s="495" t="s">
        <v>1651</v>
      </c>
    </row>
    <row r="58" spans="1:8" ht="15.75">
      <c r="A58" s="440"/>
      <c r="B58" s="441">
        <v>42</v>
      </c>
      <c r="C58" s="454" t="s">
        <v>2351</v>
      </c>
      <c r="D58" s="455" t="s">
        <v>3</v>
      </c>
      <c r="E58" s="455">
        <v>170</v>
      </c>
      <c r="F58" s="412"/>
      <c r="G58" s="494">
        <f t="shared" si="0"/>
        <v>0</v>
      </c>
      <c r="H58" s="495" t="s">
        <v>1651</v>
      </c>
    </row>
    <row r="59" spans="1:8" ht="15.75">
      <c r="A59" s="440"/>
      <c r="B59" s="441">
        <v>43</v>
      </c>
      <c r="C59" s="454" t="s">
        <v>2352</v>
      </c>
      <c r="D59" s="455" t="s">
        <v>3</v>
      </c>
      <c r="E59" s="455">
        <v>50</v>
      </c>
      <c r="F59" s="412"/>
      <c r="G59" s="494">
        <f t="shared" si="0"/>
        <v>0</v>
      </c>
      <c r="H59" s="495" t="s">
        <v>1651</v>
      </c>
    </row>
    <row r="60" spans="1:8" ht="15.75">
      <c r="A60" s="440"/>
      <c r="B60" s="441">
        <v>44</v>
      </c>
      <c r="C60" s="454" t="s">
        <v>2353</v>
      </c>
      <c r="D60" s="455" t="s">
        <v>9</v>
      </c>
      <c r="E60" s="455">
        <v>1</v>
      </c>
      <c r="F60" s="412"/>
      <c r="G60" s="494">
        <f t="shared" si="0"/>
        <v>0</v>
      </c>
      <c r="H60" s="495" t="s">
        <v>1651</v>
      </c>
    </row>
    <row r="61" spans="1:8" ht="15.75">
      <c r="A61" s="440"/>
      <c r="B61" s="441">
        <v>45</v>
      </c>
      <c r="C61" s="454" t="s">
        <v>2354</v>
      </c>
      <c r="D61" s="455" t="s">
        <v>9</v>
      </c>
      <c r="E61" s="455">
        <v>48</v>
      </c>
      <c r="F61" s="412"/>
      <c r="G61" s="494">
        <f t="shared" si="0"/>
        <v>0</v>
      </c>
      <c r="H61" s="495" t="s">
        <v>1651</v>
      </c>
    </row>
    <row r="62" spans="1:8" ht="15.75">
      <c r="A62" s="440"/>
      <c r="B62" s="441">
        <v>46</v>
      </c>
      <c r="C62" s="454" t="s">
        <v>2355</v>
      </c>
      <c r="D62" s="455" t="s">
        <v>2337</v>
      </c>
      <c r="E62" s="455">
        <v>1</v>
      </c>
      <c r="F62" s="412"/>
      <c r="G62" s="494">
        <f t="shared" si="0"/>
        <v>0</v>
      </c>
      <c r="H62" s="495" t="s">
        <v>1651</v>
      </c>
    </row>
    <row r="63" spans="1:8" ht="15.75">
      <c r="A63" s="440"/>
      <c r="B63" s="441"/>
      <c r="C63" s="449"/>
      <c r="D63" s="445"/>
      <c r="E63" s="445"/>
      <c r="F63" s="411"/>
      <c r="G63" s="496"/>
      <c r="H63" s="495"/>
    </row>
    <row r="64" spans="1:8" ht="15.75">
      <c r="A64" s="440"/>
      <c r="B64" s="441"/>
      <c r="C64" s="446" t="s">
        <v>2356</v>
      </c>
      <c r="D64" s="447"/>
      <c r="E64" s="448"/>
      <c r="F64" s="410"/>
      <c r="G64" s="492">
        <f>SUM(G65:G75)</f>
        <v>0</v>
      </c>
      <c r="H64" s="497"/>
    </row>
    <row r="65" spans="1:8" ht="15.75">
      <c r="A65" s="440"/>
      <c r="B65" s="441">
        <v>47</v>
      </c>
      <c r="C65" s="456" t="s">
        <v>2357</v>
      </c>
      <c r="D65" s="457" t="s">
        <v>9</v>
      </c>
      <c r="E65" s="457">
        <v>3</v>
      </c>
      <c r="F65" s="409"/>
      <c r="G65" s="494">
        <f t="shared" si="0"/>
        <v>0</v>
      </c>
      <c r="H65" s="495" t="s">
        <v>1651</v>
      </c>
    </row>
    <row r="66" spans="1:8" ht="15.75">
      <c r="A66" s="440"/>
      <c r="B66" s="441">
        <v>48</v>
      </c>
      <c r="C66" s="456" t="s">
        <v>2358</v>
      </c>
      <c r="D66" s="457" t="s">
        <v>9</v>
      </c>
      <c r="E66" s="457">
        <v>3</v>
      </c>
      <c r="F66" s="409"/>
      <c r="G66" s="494">
        <f t="shared" si="0"/>
        <v>0</v>
      </c>
      <c r="H66" s="495" t="s">
        <v>1651</v>
      </c>
    </row>
    <row r="67" spans="1:8" ht="15.75">
      <c r="A67" s="440"/>
      <c r="B67" s="441">
        <v>49</v>
      </c>
      <c r="C67" s="456" t="s">
        <v>2359</v>
      </c>
      <c r="D67" s="457" t="s">
        <v>9</v>
      </c>
      <c r="E67" s="457">
        <v>1</v>
      </c>
      <c r="F67" s="409"/>
      <c r="G67" s="494">
        <f t="shared" si="0"/>
        <v>0</v>
      </c>
      <c r="H67" s="495" t="s">
        <v>1651</v>
      </c>
    </row>
    <row r="68" spans="1:8" ht="15.75">
      <c r="A68" s="440"/>
      <c r="B68" s="441">
        <v>50</v>
      </c>
      <c r="C68" s="456" t="s">
        <v>2360</v>
      </c>
      <c r="D68" s="457" t="s">
        <v>9</v>
      </c>
      <c r="E68" s="457">
        <v>1</v>
      </c>
      <c r="F68" s="409"/>
      <c r="G68" s="494">
        <f t="shared" si="0"/>
        <v>0</v>
      </c>
      <c r="H68" s="495" t="s">
        <v>1651</v>
      </c>
    </row>
    <row r="69" spans="1:8" ht="15.75">
      <c r="A69" s="440"/>
      <c r="B69" s="441">
        <v>51</v>
      </c>
      <c r="C69" s="456" t="s">
        <v>2361</v>
      </c>
      <c r="D69" s="457" t="s">
        <v>3</v>
      </c>
      <c r="E69" s="457">
        <v>140</v>
      </c>
      <c r="F69" s="409"/>
      <c r="G69" s="494">
        <f t="shared" si="0"/>
        <v>0</v>
      </c>
      <c r="H69" s="495" t="s">
        <v>1651</v>
      </c>
    </row>
    <row r="70" spans="1:8" ht="15.75">
      <c r="A70" s="440"/>
      <c r="B70" s="441">
        <v>52</v>
      </c>
      <c r="C70" s="449" t="s">
        <v>2362</v>
      </c>
      <c r="D70" s="445" t="s">
        <v>3</v>
      </c>
      <c r="E70" s="445">
        <v>210</v>
      </c>
      <c r="F70" s="409"/>
      <c r="G70" s="494">
        <f t="shared" si="0"/>
        <v>0</v>
      </c>
      <c r="H70" s="495" t="s">
        <v>1651</v>
      </c>
    </row>
    <row r="71" spans="1:8" ht="15.75">
      <c r="A71" s="440"/>
      <c r="B71" s="441">
        <v>53</v>
      </c>
      <c r="C71" s="449" t="s">
        <v>2363</v>
      </c>
      <c r="D71" s="445" t="s">
        <v>9</v>
      </c>
      <c r="E71" s="445">
        <v>3</v>
      </c>
      <c r="F71" s="409"/>
      <c r="G71" s="494">
        <f t="shared" si="0"/>
        <v>0</v>
      </c>
      <c r="H71" s="495" t="s">
        <v>1651</v>
      </c>
    </row>
    <row r="72" spans="1:8" ht="15.75">
      <c r="A72" s="440"/>
      <c r="B72" s="441">
        <v>54</v>
      </c>
      <c r="C72" s="456" t="s">
        <v>2364</v>
      </c>
      <c r="D72" s="457" t="s">
        <v>9</v>
      </c>
      <c r="E72" s="457">
        <v>2</v>
      </c>
      <c r="F72" s="409"/>
      <c r="G72" s="494">
        <f t="shared" si="0"/>
        <v>0</v>
      </c>
      <c r="H72" s="495" t="s">
        <v>1651</v>
      </c>
    </row>
    <row r="73" spans="1:8" ht="23.25">
      <c r="A73" s="440"/>
      <c r="B73" s="441">
        <v>55</v>
      </c>
      <c r="C73" s="458" t="s">
        <v>2365</v>
      </c>
      <c r="D73" s="457" t="s">
        <v>9</v>
      </c>
      <c r="E73" s="457">
        <v>3</v>
      </c>
      <c r="F73" s="409"/>
      <c r="G73" s="494">
        <f t="shared" si="0"/>
        <v>0</v>
      </c>
      <c r="H73" s="495" t="s">
        <v>1651</v>
      </c>
    </row>
    <row r="74" spans="1:8" ht="15.75">
      <c r="A74" s="440"/>
      <c r="B74" s="441">
        <v>56</v>
      </c>
      <c r="C74" s="456" t="s">
        <v>2366</v>
      </c>
      <c r="D74" s="457" t="s">
        <v>3</v>
      </c>
      <c r="E74" s="457">
        <v>120</v>
      </c>
      <c r="F74" s="409"/>
      <c r="G74" s="494">
        <f t="shared" si="0"/>
        <v>0</v>
      </c>
      <c r="H74" s="495" t="s">
        <v>1651</v>
      </c>
    </row>
    <row r="75" spans="1:8" ht="15.75">
      <c r="A75" s="440"/>
      <c r="B75" s="441">
        <v>57</v>
      </c>
      <c r="C75" s="459" t="s">
        <v>2367</v>
      </c>
      <c r="D75" s="460" t="s">
        <v>16</v>
      </c>
      <c r="E75" s="461">
        <v>6</v>
      </c>
      <c r="F75" s="409"/>
      <c r="G75" s="494">
        <f t="shared" si="0"/>
        <v>0</v>
      </c>
      <c r="H75" s="495" t="s">
        <v>1651</v>
      </c>
    </row>
    <row r="76" spans="1:8" ht="15.75">
      <c r="A76" s="440"/>
      <c r="B76" s="441"/>
      <c r="C76" s="462"/>
      <c r="D76" s="463"/>
      <c r="E76" s="464"/>
      <c r="F76" s="409"/>
      <c r="G76" s="496"/>
      <c r="H76" s="495"/>
    </row>
    <row r="77" spans="1:8" ht="15.75">
      <c r="A77" s="440"/>
      <c r="B77" s="441"/>
      <c r="C77" s="446" t="s">
        <v>2368</v>
      </c>
      <c r="D77" s="447"/>
      <c r="E77" s="448"/>
      <c r="F77" s="410"/>
      <c r="G77" s="492">
        <f>SUM(G78:G86)</f>
        <v>0</v>
      </c>
      <c r="H77" s="497"/>
    </row>
    <row r="78" spans="1:8" ht="15.75">
      <c r="A78" s="440"/>
      <c r="B78" s="441">
        <v>58</v>
      </c>
      <c r="C78" s="459" t="s">
        <v>2369</v>
      </c>
      <c r="D78" s="460" t="s">
        <v>2370</v>
      </c>
      <c r="E78" s="461">
        <v>30</v>
      </c>
      <c r="F78" s="409"/>
      <c r="G78" s="494">
        <f t="shared" si="0"/>
        <v>0</v>
      </c>
      <c r="H78" s="495" t="s">
        <v>1651</v>
      </c>
    </row>
    <row r="79" spans="1:8" ht="15.75">
      <c r="A79" s="440"/>
      <c r="B79" s="441">
        <v>59</v>
      </c>
      <c r="C79" s="459" t="s">
        <v>2371</v>
      </c>
      <c r="D79" s="460" t="s">
        <v>9</v>
      </c>
      <c r="E79" s="461">
        <v>30</v>
      </c>
      <c r="F79" s="409"/>
      <c r="G79" s="494">
        <f t="shared" si="0"/>
        <v>0</v>
      </c>
      <c r="H79" s="495" t="s">
        <v>1651</v>
      </c>
    </row>
    <row r="80" spans="1:8" ht="15.75">
      <c r="A80" s="440"/>
      <c r="B80" s="441">
        <v>60</v>
      </c>
      <c r="C80" s="459" t="s">
        <v>2372</v>
      </c>
      <c r="D80" s="460" t="s">
        <v>9</v>
      </c>
      <c r="E80" s="461">
        <v>5</v>
      </c>
      <c r="F80" s="409"/>
      <c r="G80" s="494">
        <f t="shared" ref="G80:G86" si="2">E80*F80</f>
        <v>0</v>
      </c>
      <c r="H80" s="495" t="s">
        <v>1651</v>
      </c>
    </row>
    <row r="81" spans="1:8" ht="15.75">
      <c r="A81" s="440"/>
      <c r="B81" s="441">
        <v>61</v>
      </c>
      <c r="C81" s="459" t="s">
        <v>2373</v>
      </c>
      <c r="D81" s="460" t="s">
        <v>16</v>
      </c>
      <c r="E81" s="461">
        <v>12</v>
      </c>
      <c r="F81" s="409"/>
      <c r="G81" s="494">
        <f t="shared" si="2"/>
        <v>0</v>
      </c>
      <c r="H81" s="495" t="s">
        <v>1651</v>
      </c>
    </row>
    <row r="82" spans="1:8" ht="15.75">
      <c r="A82" s="440"/>
      <c r="B82" s="441">
        <v>62</v>
      </c>
      <c r="C82" s="459" t="s">
        <v>2374</v>
      </c>
      <c r="D82" s="460" t="s">
        <v>16</v>
      </c>
      <c r="E82" s="461">
        <v>48</v>
      </c>
      <c r="F82" s="409"/>
      <c r="G82" s="494">
        <f t="shared" si="2"/>
        <v>0</v>
      </c>
      <c r="H82" s="495" t="s">
        <v>1651</v>
      </c>
    </row>
    <row r="83" spans="1:8" ht="15.75">
      <c r="A83" s="440"/>
      <c r="B83" s="441">
        <v>63</v>
      </c>
      <c r="C83" s="459" t="s">
        <v>2375</v>
      </c>
      <c r="D83" s="460" t="s">
        <v>16</v>
      </c>
      <c r="E83" s="461">
        <v>8</v>
      </c>
      <c r="F83" s="409"/>
      <c r="G83" s="494">
        <f t="shared" si="2"/>
        <v>0</v>
      </c>
      <c r="H83" s="495" t="s">
        <v>1651</v>
      </c>
    </row>
    <row r="84" spans="1:8" ht="15.75">
      <c r="A84" s="440"/>
      <c r="B84" s="441">
        <v>64</v>
      </c>
      <c r="C84" s="459" t="s">
        <v>2376</v>
      </c>
      <c r="D84" s="460" t="s">
        <v>2377</v>
      </c>
      <c r="E84" s="461">
        <v>1</v>
      </c>
      <c r="F84" s="409"/>
      <c r="G84" s="494">
        <f t="shared" si="2"/>
        <v>0</v>
      </c>
      <c r="H84" s="495" t="s">
        <v>1651</v>
      </c>
    </row>
    <row r="85" spans="1:8" ht="15.75">
      <c r="A85" s="440"/>
      <c r="B85" s="441">
        <v>65</v>
      </c>
      <c r="C85" s="465" t="s">
        <v>2378</v>
      </c>
      <c r="D85" s="466" t="s">
        <v>2377</v>
      </c>
      <c r="E85" s="467">
        <v>1</v>
      </c>
      <c r="F85" s="409"/>
      <c r="G85" s="494">
        <f t="shared" si="2"/>
        <v>0</v>
      </c>
      <c r="H85" s="495" t="s">
        <v>1651</v>
      </c>
    </row>
    <row r="86" spans="1:8" ht="15.75">
      <c r="A86" s="440"/>
      <c r="B86" s="441">
        <v>66</v>
      </c>
      <c r="C86" s="459" t="s">
        <v>2379</v>
      </c>
      <c r="D86" s="460" t="s">
        <v>2337</v>
      </c>
      <c r="E86" s="461">
        <v>1</v>
      </c>
      <c r="F86" s="409"/>
      <c r="G86" s="494">
        <f t="shared" si="2"/>
        <v>0</v>
      </c>
      <c r="H86" s="495" t="s">
        <v>1651</v>
      </c>
    </row>
    <row r="87" spans="1:8" ht="15.75">
      <c r="A87" s="440"/>
      <c r="B87" s="441"/>
      <c r="C87" s="453"/>
      <c r="D87" s="453"/>
      <c r="E87" s="453"/>
      <c r="F87" s="408"/>
      <c r="G87" s="496"/>
      <c r="H87" s="491"/>
    </row>
    <row r="88" spans="1:8" ht="15.75" customHeight="1">
      <c r="A88" s="440"/>
      <c r="B88" s="441"/>
      <c r="C88" s="468" t="s">
        <v>2380</v>
      </c>
      <c r="D88" s="469"/>
      <c r="E88" s="469"/>
      <c r="F88" s="417"/>
      <c r="G88" s="469"/>
      <c r="H88" s="491"/>
    </row>
    <row r="89" spans="1:8" ht="28.5" customHeight="1">
      <c r="A89" s="440"/>
      <c r="B89" s="441"/>
      <c r="C89" s="470" t="s">
        <v>2381</v>
      </c>
      <c r="D89" s="471"/>
      <c r="E89" s="471"/>
      <c r="F89" s="418"/>
      <c r="G89" s="471"/>
      <c r="H89" s="491"/>
    </row>
    <row r="90" spans="1:8" ht="15.75">
      <c r="A90" s="440"/>
      <c r="B90" s="441"/>
      <c r="C90" s="449"/>
      <c r="D90" s="445"/>
      <c r="E90" s="445"/>
      <c r="F90" s="411"/>
      <c r="G90" s="494"/>
      <c r="H90" s="491"/>
    </row>
    <row r="91" spans="1:8" ht="16.5" customHeight="1">
      <c r="A91" s="440"/>
      <c r="B91" s="441"/>
      <c r="C91" s="468" t="s">
        <v>2382</v>
      </c>
      <c r="D91" s="469"/>
      <c r="E91" s="469"/>
      <c r="F91" s="417"/>
      <c r="G91" s="469"/>
      <c r="H91" s="491"/>
    </row>
    <row r="92" spans="1:8" ht="15.75">
      <c r="A92" s="440"/>
      <c r="B92" s="441"/>
      <c r="C92" s="453"/>
      <c r="D92" s="453"/>
      <c r="E92" s="453"/>
      <c r="F92" s="408"/>
      <c r="G92" s="496"/>
      <c r="H92" s="491"/>
    </row>
    <row r="93" spans="1:8" ht="15.75">
      <c r="A93" s="440"/>
      <c r="B93" s="472"/>
      <c r="H93" s="480"/>
    </row>
    <row r="94" spans="1:8" ht="15.75">
      <c r="A94" s="440"/>
      <c r="B94" s="472"/>
      <c r="H94" s="480"/>
    </row>
    <row r="95" spans="1:8" ht="15.75">
      <c r="A95" s="440"/>
      <c r="B95" s="472"/>
      <c r="H95" s="480"/>
    </row>
    <row r="96" spans="1:8" ht="15.75">
      <c r="A96" s="440"/>
      <c r="B96" s="472"/>
      <c r="H96" s="480"/>
    </row>
    <row r="97" spans="1:8" ht="15.75">
      <c r="A97" s="440"/>
      <c r="B97" s="472"/>
      <c r="H97" s="480"/>
    </row>
    <row r="98" spans="1:8" ht="15.75">
      <c r="A98" s="440"/>
      <c r="B98" s="472"/>
      <c r="H98" s="480"/>
    </row>
    <row r="99" spans="1:8" ht="15.75">
      <c r="A99" s="440"/>
      <c r="B99" s="472"/>
      <c r="C99" s="474"/>
      <c r="D99" s="435"/>
      <c r="E99" s="435"/>
      <c r="F99" s="413"/>
      <c r="G99" s="498"/>
      <c r="H99" s="480"/>
    </row>
    <row r="100" spans="1:8" ht="15.75">
      <c r="A100" s="440"/>
      <c r="B100" s="472"/>
      <c r="C100" s="475"/>
      <c r="D100" s="435"/>
      <c r="E100" s="435"/>
      <c r="F100" s="413"/>
      <c r="G100" s="498"/>
      <c r="H100" s="480"/>
    </row>
    <row r="101" spans="1:8" ht="15.75">
      <c r="A101" s="440"/>
      <c r="B101" s="472"/>
      <c r="C101" s="474"/>
      <c r="D101" s="435"/>
      <c r="E101" s="435"/>
      <c r="F101" s="413"/>
      <c r="G101" s="498"/>
      <c r="H101" s="480"/>
    </row>
    <row r="102" spans="1:8" ht="15.75">
      <c r="A102" s="440"/>
      <c r="B102" s="472"/>
      <c r="C102" s="474"/>
      <c r="D102" s="435"/>
      <c r="E102" s="435"/>
      <c r="F102" s="413"/>
      <c r="G102" s="498"/>
      <c r="H102" s="480"/>
    </row>
    <row r="103" spans="1:8" ht="15.75">
      <c r="A103" s="440"/>
      <c r="B103" s="472"/>
      <c r="C103" s="474"/>
      <c r="D103" s="435"/>
      <c r="E103" s="435"/>
      <c r="F103" s="413"/>
      <c r="G103" s="498"/>
      <c r="H103" s="480"/>
    </row>
    <row r="104" spans="1:8" ht="15.75">
      <c r="A104" s="440"/>
      <c r="B104" s="472"/>
      <c r="C104" s="474"/>
      <c r="D104" s="435"/>
      <c r="E104" s="435"/>
      <c r="F104" s="413"/>
      <c r="G104" s="498"/>
      <c r="H104" s="480"/>
    </row>
    <row r="105" spans="1:8" ht="15.75">
      <c r="A105" s="440"/>
      <c r="B105" s="472"/>
      <c r="C105" s="474"/>
      <c r="D105" s="435"/>
      <c r="E105" s="435"/>
      <c r="F105" s="413"/>
      <c r="G105" s="498"/>
      <c r="H105" s="480"/>
    </row>
    <row r="106" spans="1:8" ht="15.75">
      <c r="A106" s="440"/>
      <c r="B106" s="472"/>
      <c r="D106" s="435"/>
      <c r="E106" s="435"/>
      <c r="F106" s="413"/>
      <c r="G106" s="498"/>
      <c r="H106" s="480"/>
    </row>
    <row r="107" spans="1:8" ht="15.75">
      <c r="A107" s="440"/>
      <c r="B107" s="472"/>
      <c r="H107" s="480"/>
    </row>
    <row r="108" spans="1:8" ht="15.75">
      <c r="A108" s="440"/>
      <c r="B108" s="472"/>
      <c r="H108" s="480"/>
    </row>
    <row r="109" spans="1:8" ht="15.75">
      <c r="A109" s="440"/>
      <c r="B109" s="472"/>
      <c r="H109" s="480"/>
    </row>
    <row r="110" spans="1:8" ht="15.75">
      <c r="A110" s="440"/>
      <c r="B110" s="472"/>
      <c r="H110" s="480"/>
    </row>
    <row r="111" spans="1:8" ht="15.75">
      <c r="A111" s="440"/>
      <c r="B111" s="472"/>
      <c r="H111" s="480"/>
    </row>
    <row r="112" spans="1:8" ht="15.75">
      <c r="A112" s="440"/>
      <c r="B112" s="472"/>
      <c r="H112" s="480"/>
    </row>
    <row r="113" spans="1:8" ht="15.75">
      <c r="A113" s="440"/>
      <c r="B113" s="472"/>
      <c r="H113" s="480"/>
    </row>
    <row r="114" spans="1:8" ht="15.75">
      <c r="A114" s="440"/>
      <c r="B114" s="472"/>
      <c r="H114" s="480"/>
    </row>
    <row r="115" spans="1:8" ht="15.75">
      <c r="A115" s="440"/>
      <c r="B115" s="472"/>
      <c r="H115" s="480"/>
    </row>
    <row r="116" spans="1:8" ht="15.75">
      <c r="A116" s="440"/>
      <c r="B116" s="472"/>
      <c r="H116" s="480"/>
    </row>
    <row r="117" spans="1:8" ht="15.75">
      <c r="A117" s="440"/>
      <c r="B117" s="472"/>
      <c r="H117" s="480"/>
    </row>
    <row r="118" spans="1:8" ht="15.75">
      <c r="A118" s="440"/>
      <c r="B118" s="472"/>
      <c r="H118" s="480"/>
    </row>
    <row r="119" spans="1:8" ht="15.75">
      <c r="A119" s="440"/>
      <c r="B119" s="472"/>
      <c r="H119" s="480"/>
    </row>
    <row r="120" spans="1:8" ht="15.75">
      <c r="A120" s="440"/>
      <c r="B120" s="472"/>
      <c r="H120" s="480"/>
    </row>
    <row r="121" spans="1:8" ht="15.75">
      <c r="A121" s="440"/>
      <c r="B121" s="472"/>
      <c r="H121" s="480"/>
    </row>
    <row r="122" spans="1:8" ht="15.75">
      <c r="A122" s="440"/>
      <c r="B122" s="472"/>
      <c r="H122" s="480"/>
    </row>
    <row r="123" spans="1:8" ht="15.75">
      <c r="A123" s="440"/>
      <c r="B123" s="472"/>
      <c r="H123" s="480"/>
    </row>
    <row r="124" spans="1:8" ht="15.75">
      <c r="A124" s="440"/>
      <c r="B124" s="472"/>
      <c r="H124" s="480"/>
    </row>
    <row r="125" spans="1:8" ht="15.75">
      <c r="A125" s="440"/>
      <c r="B125" s="472"/>
      <c r="H125" s="480"/>
    </row>
    <row r="126" spans="1:8" ht="15.75">
      <c r="A126" s="440"/>
      <c r="B126" s="472"/>
      <c r="H126" s="480"/>
    </row>
    <row r="127" spans="1:8" ht="15.75">
      <c r="A127" s="440"/>
      <c r="B127" s="472"/>
      <c r="H127" s="480"/>
    </row>
    <row r="128" spans="1:8" ht="15.75">
      <c r="A128" s="440"/>
      <c r="B128" s="472"/>
      <c r="H128" s="480"/>
    </row>
    <row r="129" spans="1:8" ht="15.75">
      <c r="A129" s="440"/>
      <c r="B129" s="472"/>
      <c r="H129" s="480"/>
    </row>
    <row r="130" spans="1:8" ht="15.75">
      <c r="A130" s="440"/>
      <c r="B130" s="472"/>
      <c r="H130" s="480"/>
    </row>
    <row r="131" spans="1:8" ht="15.75">
      <c r="A131" s="440"/>
      <c r="B131" s="472"/>
      <c r="H131" s="480"/>
    </row>
    <row r="132" spans="1:8" ht="15.75">
      <c r="A132" s="440"/>
      <c r="B132" s="472"/>
      <c r="H132" s="480"/>
    </row>
    <row r="133" spans="1:8" ht="15.75">
      <c r="A133" s="440"/>
      <c r="B133" s="472"/>
      <c r="C133" s="476"/>
      <c r="D133" s="477"/>
      <c r="E133" s="478"/>
      <c r="F133" s="414"/>
      <c r="G133" s="498"/>
      <c r="H133" s="480"/>
    </row>
    <row r="134" spans="1:8" ht="15.75">
      <c r="A134" s="440"/>
      <c r="B134" s="472"/>
      <c r="H134" s="480"/>
    </row>
    <row r="135" spans="1:8" ht="15.75">
      <c r="A135" s="440"/>
      <c r="B135" s="472"/>
      <c r="H135" s="480"/>
    </row>
    <row r="136" spans="1:8" ht="15.75">
      <c r="A136" s="440"/>
      <c r="B136" s="472"/>
      <c r="C136" s="479"/>
      <c r="H136" s="480"/>
    </row>
    <row r="137" spans="1:8" ht="15.75">
      <c r="A137" s="440"/>
      <c r="B137" s="472"/>
      <c r="C137" s="479"/>
      <c r="H137" s="480"/>
    </row>
    <row r="138" spans="1:8" ht="15.75">
      <c r="A138" s="440"/>
      <c r="B138" s="472"/>
      <c r="C138" s="480"/>
      <c r="D138" s="481"/>
      <c r="E138" s="482"/>
      <c r="F138" s="415"/>
      <c r="G138" s="498"/>
      <c r="H138" s="480"/>
    </row>
    <row r="139" spans="1:8" ht="15.75">
      <c r="A139" s="440"/>
      <c r="B139" s="472"/>
      <c r="C139" s="480"/>
      <c r="D139" s="481"/>
      <c r="E139" s="482"/>
      <c r="F139" s="415"/>
      <c r="G139" s="498"/>
      <c r="H139" s="480"/>
    </row>
    <row r="140" spans="1:8" ht="15.75">
      <c r="A140" s="440"/>
      <c r="B140" s="472"/>
      <c r="C140" s="480"/>
      <c r="D140" s="481"/>
      <c r="E140" s="482"/>
      <c r="F140" s="415"/>
      <c r="G140" s="498"/>
      <c r="H140" s="480"/>
    </row>
    <row r="141" spans="1:8" ht="15.75">
      <c r="A141" s="440"/>
      <c r="B141" s="472"/>
      <c r="C141" s="480"/>
      <c r="D141" s="481"/>
      <c r="E141" s="482"/>
      <c r="F141" s="415"/>
      <c r="G141" s="498"/>
      <c r="H141" s="480"/>
    </row>
    <row r="142" spans="1:8" ht="15.75">
      <c r="A142" s="440"/>
      <c r="B142" s="472"/>
      <c r="C142" s="480"/>
      <c r="D142" s="481"/>
      <c r="E142" s="482"/>
      <c r="F142" s="415"/>
      <c r="G142" s="498"/>
      <c r="H142" s="480"/>
    </row>
    <row r="143" spans="1:8" ht="15.75">
      <c r="A143" s="440"/>
      <c r="B143" s="472"/>
      <c r="C143" s="480"/>
      <c r="D143" s="481"/>
      <c r="E143" s="482"/>
      <c r="F143" s="415"/>
      <c r="G143" s="498"/>
      <c r="H143" s="480"/>
    </row>
    <row r="144" spans="1:8" ht="15.75">
      <c r="A144" s="440"/>
      <c r="B144" s="472"/>
      <c r="C144" s="480"/>
      <c r="D144" s="481"/>
      <c r="E144" s="482"/>
      <c r="F144" s="415"/>
      <c r="G144" s="498"/>
      <c r="H144" s="480"/>
    </row>
    <row r="145" spans="1:8" ht="15.75">
      <c r="A145" s="440"/>
      <c r="B145" s="472"/>
      <c r="C145" s="480"/>
      <c r="D145" s="481"/>
      <c r="E145" s="482"/>
      <c r="F145" s="415"/>
      <c r="G145" s="498"/>
      <c r="H145" s="480"/>
    </row>
    <row r="146" spans="1:8" ht="15.75">
      <c r="A146" s="440"/>
      <c r="B146" s="472"/>
      <c r="C146" s="480"/>
      <c r="D146" s="481"/>
      <c r="E146" s="482"/>
      <c r="F146" s="415"/>
      <c r="G146" s="498"/>
      <c r="H146" s="480"/>
    </row>
    <row r="147" spans="1:8" ht="15.75">
      <c r="A147" s="440"/>
      <c r="B147" s="472"/>
      <c r="C147" s="480"/>
      <c r="D147" s="481"/>
      <c r="E147" s="482"/>
      <c r="F147" s="415"/>
      <c r="G147" s="498"/>
      <c r="H147" s="480"/>
    </row>
    <row r="148" spans="1:8" ht="15.75">
      <c r="A148" s="440"/>
      <c r="B148" s="472"/>
      <c r="C148" s="480"/>
      <c r="D148" s="481"/>
      <c r="E148" s="482"/>
      <c r="F148" s="415"/>
      <c r="G148" s="498"/>
      <c r="H148" s="480"/>
    </row>
    <row r="149" spans="1:8" ht="15.75">
      <c r="A149" s="440"/>
      <c r="B149" s="472"/>
      <c r="H149" s="480"/>
    </row>
    <row r="150" spans="1:8" ht="15.75">
      <c r="A150" s="440"/>
      <c r="B150" s="472"/>
      <c r="H150" s="480"/>
    </row>
    <row r="151" spans="1:8" ht="15.75">
      <c r="A151" s="440"/>
      <c r="B151" s="472"/>
      <c r="H151" s="480"/>
    </row>
    <row r="152" spans="1:8" ht="15.75">
      <c r="A152" s="440"/>
      <c r="B152" s="472"/>
      <c r="H152" s="480"/>
    </row>
    <row r="153" spans="1:8" ht="15.75">
      <c r="A153" s="440"/>
      <c r="B153" s="472"/>
      <c r="H153" s="480"/>
    </row>
    <row r="154" spans="1:8" ht="15.75">
      <c r="A154" s="440"/>
      <c r="B154" s="472"/>
      <c r="H154" s="480"/>
    </row>
    <row r="155" spans="1:8" ht="15.75">
      <c r="A155" s="440"/>
      <c r="B155" s="472"/>
      <c r="H155" s="480"/>
    </row>
    <row r="156" spans="1:8" ht="15.75">
      <c r="A156" s="440"/>
      <c r="B156" s="472"/>
      <c r="H156" s="480"/>
    </row>
    <row r="157" spans="1:8" ht="15.75">
      <c r="A157" s="440"/>
      <c r="B157" s="472"/>
      <c r="H157" s="480"/>
    </row>
    <row r="158" spans="1:8" ht="15.75">
      <c r="A158" s="440"/>
      <c r="B158" s="472"/>
      <c r="H158" s="480"/>
    </row>
    <row r="159" spans="1:8" ht="15.75">
      <c r="A159" s="440"/>
      <c r="B159" s="472"/>
      <c r="H159" s="480"/>
    </row>
    <row r="160" spans="1:8" ht="15.75">
      <c r="A160" s="440"/>
      <c r="B160" s="472"/>
      <c r="H160" s="480"/>
    </row>
    <row r="161" spans="1:8" ht="15.75">
      <c r="A161" s="440"/>
      <c r="B161" s="472"/>
      <c r="H161" s="480"/>
    </row>
    <row r="162" spans="1:8" ht="15.75">
      <c r="A162" s="440"/>
      <c r="B162" s="472"/>
      <c r="H162" s="480"/>
    </row>
    <row r="163" spans="1:8" ht="15.75">
      <c r="A163" s="440"/>
      <c r="B163" s="472"/>
      <c r="H163" s="480"/>
    </row>
    <row r="164" spans="1:8" ht="15.75">
      <c r="A164" s="440"/>
      <c r="B164" s="472"/>
      <c r="H164" s="480"/>
    </row>
    <row r="165" spans="1:8" ht="15.75">
      <c r="A165" s="440"/>
      <c r="B165" s="472"/>
      <c r="H165" s="480"/>
    </row>
    <row r="166" spans="1:8" ht="15.75">
      <c r="A166" s="440"/>
      <c r="B166" s="472"/>
      <c r="H166" s="480"/>
    </row>
    <row r="167" spans="1:8" ht="15.75">
      <c r="A167" s="440"/>
      <c r="B167" s="472"/>
      <c r="H167" s="480"/>
    </row>
    <row r="168" spans="1:8" ht="15.75">
      <c r="A168" s="440"/>
      <c r="B168" s="472"/>
      <c r="H168" s="480"/>
    </row>
    <row r="169" spans="1:8" ht="15.75">
      <c r="A169" s="440"/>
      <c r="B169" s="472"/>
      <c r="H169" s="480"/>
    </row>
    <row r="170" spans="1:8" ht="15.75">
      <c r="A170" s="440"/>
      <c r="B170" s="472"/>
    </row>
    <row r="171" spans="1:8" ht="15.75">
      <c r="A171" s="440"/>
      <c r="B171" s="472"/>
    </row>
    <row r="172" spans="1:8" ht="15.75">
      <c r="A172" s="440"/>
      <c r="B172" s="472"/>
    </row>
    <row r="173" spans="1:8" ht="15.75">
      <c r="A173" s="440"/>
      <c r="B173" s="472"/>
    </row>
    <row r="174" spans="1:8" ht="15.75">
      <c r="A174" s="440"/>
      <c r="B174" s="472"/>
    </row>
    <row r="175" spans="1:8" ht="15.75">
      <c r="A175" s="440"/>
      <c r="B175" s="472"/>
    </row>
    <row r="176" spans="1:8" ht="15.75">
      <c r="A176" s="440"/>
      <c r="B176" s="472"/>
    </row>
    <row r="177" spans="1:8" ht="15.75">
      <c r="A177" s="440"/>
      <c r="B177" s="472"/>
    </row>
    <row r="178" spans="1:8" ht="15.75">
      <c r="A178" s="440"/>
      <c r="B178" s="472"/>
    </row>
    <row r="179" spans="1:8" ht="15.75">
      <c r="A179" s="440"/>
      <c r="B179" s="472"/>
    </row>
    <row r="180" spans="1:8" ht="15.75">
      <c r="A180" s="440"/>
      <c r="B180" s="472"/>
    </row>
    <row r="181" spans="1:8" ht="15.75">
      <c r="A181" s="440"/>
      <c r="B181" s="472"/>
    </row>
    <row r="182" spans="1:8" ht="15.75">
      <c r="A182" s="440"/>
      <c r="B182" s="472"/>
    </row>
    <row r="183" spans="1:8" ht="15.75">
      <c r="A183" s="440"/>
      <c r="B183" s="472"/>
      <c r="H183" s="480"/>
    </row>
    <row r="184" spans="1:8" ht="15.75">
      <c r="A184" s="440"/>
      <c r="B184" s="472"/>
      <c r="H184" s="480"/>
    </row>
    <row r="185" spans="1:8" ht="15.75">
      <c r="A185" s="440"/>
      <c r="B185" s="472"/>
      <c r="H185" s="480"/>
    </row>
    <row r="186" spans="1:8" ht="15.75">
      <c r="A186" s="440"/>
      <c r="B186" s="472"/>
      <c r="H186" s="480"/>
    </row>
    <row r="187" spans="1:8" ht="15.75">
      <c r="A187" s="440"/>
      <c r="B187" s="472"/>
      <c r="H187" s="480"/>
    </row>
    <row r="188" spans="1:8" ht="15.75">
      <c r="A188" s="440"/>
      <c r="B188" s="472"/>
      <c r="H188" s="480"/>
    </row>
    <row r="189" spans="1:8" ht="15.75">
      <c r="A189" s="440"/>
      <c r="B189" s="472"/>
      <c r="H189" s="480"/>
    </row>
    <row r="190" spans="1:8" ht="15.75">
      <c r="A190" s="440"/>
      <c r="B190" s="472"/>
      <c r="H190" s="480"/>
    </row>
    <row r="191" spans="1:8" ht="15.75">
      <c r="A191" s="440"/>
      <c r="B191" s="472"/>
      <c r="H191" s="480"/>
    </row>
    <row r="192" spans="1:8" ht="15.75">
      <c r="A192" s="440"/>
      <c r="B192" s="472"/>
      <c r="H192" s="480"/>
    </row>
    <row r="193" spans="1:8" ht="15.75">
      <c r="A193" s="440"/>
      <c r="B193" s="472"/>
      <c r="H193" s="480"/>
    </row>
    <row r="194" spans="1:8" ht="15.75">
      <c r="A194" s="440"/>
      <c r="B194" s="472"/>
      <c r="H194" s="480"/>
    </row>
    <row r="195" spans="1:8" ht="15.75">
      <c r="A195" s="440"/>
      <c r="B195" s="472"/>
      <c r="H195" s="480"/>
    </row>
    <row r="196" spans="1:8" ht="15.75">
      <c r="A196" s="440"/>
      <c r="B196" s="472"/>
      <c r="H196" s="480"/>
    </row>
    <row r="197" spans="1:8" ht="15.75">
      <c r="A197" s="440"/>
      <c r="B197" s="472"/>
      <c r="H197" s="480"/>
    </row>
    <row r="198" spans="1:8" ht="15.75">
      <c r="A198" s="440"/>
      <c r="B198" s="472"/>
      <c r="H198" s="480"/>
    </row>
    <row r="199" spans="1:8" ht="15.75">
      <c r="A199" s="440"/>
      <c r="B199" s="472"/>
      <c r="H199" s="480"/>
    </row>
    <row r="200" spans="1:8" ht="15.75">
      <c r="A200" s="440"/>
      <c r="B200" s="472"/>
      <c r="H200" s="480"/>
    </row>
    <row r="201" spans="1:8" ht="15.75">
      <c r="A201" s="440"/>
      <c r="B201" s="472"/>
      <c r="E201" s="483"/>
      <c r="F201" s="416"/>
      <c r="G201" s="498"/>
      <c r="H201" s="480"/>
    </row>
    <row r="202" spans="1:8" ht="15.75">
      <c r="A202" s="440"/>
      <c r="B202" s="472"/>
      <c r="H202" s="480"/>
    </row>
    <row r="203" spans="1:8" ht="15.75">
      <c r="A203" s="440"/>
      <c r="B203" s="472"/>
      <c r="H203" s="480"/>
    </row>
    <row r="204" spans="1:8" ht="15.75">
      <c r="A204" s="440"/>
      <c r="B204" s="472"/>
      <c r="H204" s="480"/>
    </row>
    <row r="205" spans="1:8" ht="15.75">
      <c r="A205" s="440"/>
      <c r="B205" s="472"/>
      <c r="H205" s="480"/>
    </row>
    <row r="206" spans="1:8" ht="15.75">
      <c r="A206" s="440"/>
      <c r="B206" s="472"/>
      <c r="H206" s="480"/>
    </row>
    <row r="207" spans="1:8" ht="15.75">
      <c r="A207" s="440"/>
      <c r="B207" s="472"/>
      <c r="H207" s="480"/>
    </row>
    <row r="208" spans="1:8" ht="15.75">
      <c r="A208" s="440"/>
      <c r="B208" s="472"/>
      <c r="H208" s="480"/>
    </row>
    <row r="209" spans="1:8" ht="15.75">
      <c r="A209" s="440"/>
      <c r="B209" s="472"/>
      <c r="H209" s="480"/>
    </row>
    <row r="210" spans="1:8" ht="15.75">
      <c r="A210" s="440"/>
      <c r="B210" s="472"/>
      <c r="H210" s="480"/>
    </row>
    <row r="211" spans="1:8" ht="15.75">
      <c r="A211" s="440"/>
      <c r="B211" s="472"/>
      <c r="H211" s="480"/>
    </row>
    <row r="212" spans="1:8" ht="15.75">
      <c r="A212" s="440"/>
      <c r="B212" s="472"/>
      <c r="H212" s="480"/>
    </row>
    <row r="213" spans="1:8" ht="15.75">
      <c r="A213" s="440"/>
      <c r="B213" s="472"/>
      <c r="H213" s="480"/>
    </row>
    <row r="214" spans="1:8" ht="15.75">
      <c r="A214" s="440"/>
      <c r="B214" s="472"/>
      <c r="H214" s="480"/>
    </row>
    <row r="215" spans="1:8" ht="15.75">
      <c r="A215" s="440"/>
      <c r="B215" s="472"/>
      <c r="H215" s="480"/>
    </row>
    <row r="216" spans="1:8" ht="15.75">
      <c r="A216" s="440"/>
      <c r="B216" s="472"/>
      <c r="H216" s="480"/>
    </row>
    <row r="217" spans="1:8" ht="15.75">
      <c r="A217" s="440"/>
      <c r="B217" s="472"/>
      <c r="H217" s="480"/>
    </row>
    <row r="218" spans="1:8" ht="15.75">
      <c r="A218" s="440"/>
      <c r="B218" s="472"/>
      <c r="H218" s="480"/>
    </row>
  </sheetData>
  <sheetProtection algorithmName="SHA-512" hashValue="6M6CR2FFEF45qfGA8A9O7DZJza7swUwslnahzGnZPfRG2ujTRgVYFWho/5OmPXxJuqlvK8d5dV01n9gBVCjpKg==" saltValue="+bd6v3lyEOpGs4p+txdnYQ==" spinCount="100000" sheet="1" objects="1" scenarios="1" selectLockedCells="1"/>
  <printOptions horizontalCentered="1"/>
  <pageMargins left="0.78740157480314965" right="0.59055118110236227" top="0.98425196850393704" bottom="0.79" header="0.51181102362204722" footer="0.35"/>
  <pageSetup paperSize="9" scale="90" fitToHeight="3" orientation="landscape" horizontalDpi="4294967293" r:id="rId1"/>
  <headerFooter alignWithMargins="0">
    <oddFooter>&amp;L&amp;8&amp;F     &amp;A&amp;R&amp;8&amp;D
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53"/>
  <sheetViews>
    <sheetView topLeftCell="A52" workbookViewId="0">
      <selection activeCell="E73" sqref="E73"/>
    </sheetView>
  </sheetViews>
  <sheetFormatPr defaultRowHeight="11.25"/>
  <cols>
    <col min="1" max="1" width="5.140625" style="511" customWidth="1"/>
    <col min="2" max="2" width="4.85546875" style="511" customWidth="1"/>
    <col min="3" max="3" width="11.7109375" style="511" customWidth="1"/>
    <col min="4" max="4" width="28.140625" style="511" customWidth="1"/>
    <col min="5" max="5" width="10.7109375" style="499" customWidth="1"/>
    <col min="6" max="6" width="9.28515625" style="511" customWidth="1"/>
    <col min="7" max="7" width="6.7109375" style="511" customWidth="1"/>
    <col min="8" max="8" width="13.7109375" style="511" customWidth="1"/>
    <col min="9" max="9" width="13.28515625" style="511" customWidth="1"/>
    <col min="10" max="10" width="9.140625" style="511"/>
    <col min="11" max="16384" width="9.140625" style="499"/>
  </cols>
  <sheetData>
    <row r="1" spans="1:8" ht="20.25">
      <c r="A1" s="79" t="s">
        <v>3826</v>
      </c>
      <c r="E1" s="511"/>
    </row>
    <row r="2" spans="1:8" ht="20.25">
      <c r="A2" s="79" t="s">
        <v>1487</v>
      </c>
      <c r="E2" s="511"/>
    </row>
    <row r="3" spans="1:8" ht="20.25">
      <c r="A3" s="79" t="s">
        <v>2383</v>
      </c>
      <c r="E3" s="511"/>
    </row>
    <row r="4" spans="1:8">
      <c r="E4" s="511"/>
    </row>
    <row r="5" spans="1:8" ht="12">
      <c r="A5" s="512" t="s">
        <v>2384</v>
      </c>
      <c r="B5" s="513"/>
      <c r="C5" s="514" t="s">
        <v>2385</v>
      </c>
      <c r="D5" s="514"/>
      <c r="E5" s="514"/>
      <c r="F5" s="514"/>
      <c r="G5" s="514"/>
      <c r="H5" s="554"/>
    </row>
    <row r="6" spans="1:8">
      <c r="A6" s="515" t="s">
        <v>2386</v>
      </c>
      <c r="B6" s="516" t="s">
        <v>2387</v>
      </c>
      <c r="C6" s="516"/>
      <c r="D6" s="516"/>
      <c r="E6" s="516"/>
      <c r="F6" s="516"/>
      <c r="G6" s="516"/>
    </row>
    <row r="7" spans="1:8">
      <c r="A7" s="517">
        <v>1</v>
      </c>
      <c r="B7" s="511" t="s">
        <v>2388</v>
      </c>
      <c r="E7" s="511"/>
      <c r="H7" s="555">
        <f>$H$96</f>
        <v>0</v>
      </c>
    </row>
    <row r="8" spans="1:8">
      <c r="A8" s="517">
        <v>2</v>
      </c>
      <c r="B8" s="511" t="s">
        <v>2389</v>
      </c>
      <c r="E8" s="511"/>
      <c r="H8" s="555">
        <f>$H$97</f>
        <v>0</v>
      </c>
    </row>
    <row r="9" spans="1:8">
      <c r="A9" s="517">
        <v>3</v>
      </c>
      <c r="B9" s="511" t="s">
        <v>2390</v>
      </c>
      <c r="E9" s="511"/>
      <c r="H9" s="556">
        <f>0.05*H8</f>
        <v>0</v>
      </c>
    </row>
    <row r="10" spans="1:8">
      <c r="A10" s="517">
        <v>4</v>
      </c>
      <c r="B10" s="511" t="s">
        <v>2391</v>
      </c>
      <c r="E10" s="511"/>
      <c r="H10" s="555">
        <f>$H$124</f>
        <v>0</v>
      </c>
    </row>
    <row r="11" spans="1:8">
      <c r="A11" s="517">
        <v>5</v>
      </c>
      <c r="B11" s="511" t="s">
        <v>2392</v>
      </c>
      <c r="E11" s="511"/>
      <c r="H11" s="555">
        <f>$H$113</f>
        <v>0</v>
      </c>
    </row>
    <row r="12" spans="1:8">
      <c r="A12" s="517">
        <v>6</v>
      </c>
      <c r="B12" s="511" t="s">
        <v>2393</v>
      </c>
      <c r="E12" s="511"/>
      <c r="H12" s="555">
        <f>$H$114</f>
        <v>0</v>
      </c>
    </row>
    <row r="13" spans="1:8">
      <c r="A13" s="517">
        <v>7</v>
      </c>
      <c r="B13" s="511" t="s">
        <v>2390</v>
      </c>
      <c r="E13" s="511"/>
      <c r="H13" s="556">
        <f>0.05*H12</f>
        <v>0</v>
      </c>
    </row>
    <row r="14" spans="1:8">
      <c r="A14" s="518">
        <v>8</v>
      </c>
      <c r="B14" s="519" t="s">
        <v>2394</v>
      </c>
      <c r="C14" s="519"/>
      <c r="D14" s="519"/>
      <c r="E14" s="519"/>
      <c r="F14" s="519"/>
      <c r="G14" s="519"/>
      <c r="H14" s="557">
        <f>0.02*(H8+H12)</f>
        <v>0</v>
      </c>
    </row>
    <row r="15" spans="1:8">
      <c r="A15" s="515"/>
      <c r="B15" s="516" t="s">
        <v>2395</v>
      </c>
      <c r="C15" s="516"/>
      <c r="D15" s="516"/>
      <c r="E15" s="516"/>
      <c r="F15" s="516"/>
      <c r="G15" s="516"/>
      <c r="H15" s="558">
        <f>SUM(H7:H14)</f>
        <v>0</v>
      </c>
    </row>
    <row r="16" spans="1:8">
      <c r="A16" s="517"/>
      <c r="E16" s="511"/>
    </row>
    <row r="17" spans="1:9">
      <c r="A17" s="515" t="s">
        <v>2396</v>
      </c>
      <c r="B17" s="516" t="s">
        <v>2397</v>
      </c>
      <c r="C17" s="516"/>
      <c r="D17" s="516"/>
      <c r="E17" s="516"/>
      <c r="F17" s="516"/>
      <c r="G17" s="516"/>
    </row>
    <row r="18" spans="1:9">
      <c r="A18" s="518">
        <v>9</v>
      </c>
      <c r="B18" s="519" t="s">
        <v>2398</v>
      </c>
      <c r="C18" s="519"/>
      <c r="D18" s="519"/>
      <c r="E18" s="519"/>
      <c r="F18" s="519"/>
      <c r="G18" s="519"/>
      <c r="H18" s="559">
        <f>$H$150</f>
        <v>0</v>
      </c>
    </row>
    <row r="19" spans="1:9">
      <c r="A19" s="515"/>
      <c r="B19" s="516" t="s">
        <v>2399</v>
      </c>
      <c r="C19" s="516"/>
      <c r="D19" s="516"/>
      <c r="E19" s="516"/>
      <c r="F19" s="516"/>
      <c r="G19" s="516"/>
      <c r="H19" s="560">
        <f>SUM(H18)</f>
        <v>0</v>
      </c>
    </row>
    <row r="20" spans="1:9">
      <c r="A20" s="517"/>
      <c r="E20" s="511"/>
    </row>
    <row r="21" spans="1:9">
      <c r="A21" s="515" t="s">
        <v>2400</v>
      </c>
      <c r="B21" s="516" t="s">
        <v>2401</v>
      </c>
      <c r="C21" s="516"/>
      <c r="D21" s="516"/>
      <c r="E21" s="516"/>
      <c r="F21" s="516"/>
      <c r="G21" s="516"/>
    </row>
    <row r="22" spans="1:9">
      <c r="A22" s="517">
        <v>10</v>
      </c>
      <c r="B22" s="511" t="s">
        <v>2402</v>
      </c>
      <c r="E22" s="511"/>
      <c r="H22" s="555">
        <f>$H$134</f>
        <v>0</v>
      </c>
    </row>
    <row r="23" spans="1:9">
      <c r="A23" s="518">
        <v>11</v>
      </c>
      <c r="B23" s="519" t="s">
        <v>2403</v>
      </c>
      <c r="C23" s="519"/>
      <c r="D23" s="519"/>
      <c r="E23" s="519"/>
      <c r="F23" s="519"/>
      <c r="G23" s="519"/>
      <c r="H23" s="556">
        <f>0.05*H22</f>
        <v>0</v>
      </c>
    </row>
    <row r="24" spans="1:9">
      <c r="A24" s="515"/>
      <c r="B24" s="516" t="s">
        <v>2404</v>
      </c>
      <c r="C24" s="516"/>
      <c r="D24" s="516"/>
      <c r="E24" s="516"/>
      <c r="F24" s="516"/>
      <c r="G24" s="516"/>
      <c r="H24" s="560">
        <f>SUM(H22:H23)</f>
        <v>0</v>
      </c>
    </row>
    <row r="25" spans="1:9">
      <c r="A25" s="517"/>
      <c r="E25" s="511"/>
    </row>
    <row r="26" spans="1:9" ht="15.75">
      <c r="A26" s="520"/>
      <c r="B26" s="521" t="s">
        <v>2405</v>
      </c>
      <c r="C26" s="521"/>
      <c r="D26" s="521"/>
      <c r="E26" s="521"/>
      <c r="F26" s="521"/>
      <c r="G26" s="521"/>
      <c r="H26" s="561">
        <f>+H15+H19+H24</f>
        <v>0</v>
      </c>
    </row>
    <row r="27" spans="1:9">
      <c r="A27" s="515"/>
      <c r="E27" s="511"/>
    </row>
    <row r="28" spans="1:9">
      <c r="E28" s="511"/>
    </row>
    <row r="29" spans="1:9" ht="15.75">
      <c r="A29" s="522" t="s">
        <v>2406</v>
      </c>
      <c r="B29" s="522"/>
      <c r="C29" s="522"/>
      <c r="D29" s="522"/>
      <c r="E29" s="522"/>
      <c r="F29" s="522"/>
      <c r="G29" s="522"/>
      <c r="H29" s="522"/>
    </row>
    <row r="30" spans="1:9">
      <c r="A30" s="523" t="s">
        <v>2407</v>
      </c>
      <c r="B30" s="523"/>
      <c r="C30" s="524" t="s">
        <v>2408</v>
      </c>
      <c r="D30" s="524" t="s">
        <v>2385</v>
      </c>
      <c r="E30" s="523" t="s">
        <v>2409</v>
      </c>
      <c r="F30" s="523" t="s">
        <v>2410</v>
      </c>
      <c r="G30" s="524" t="s">
        <v>2411</v>
      </c>
      <c r="H30" s="523" t="s">
        <v>2412</v>
      </c>
      <c r="I30" s="523" t="s">
        <v>3816</v>
      </c>
    </row>
    <row r="31" spans="1:9" ht="22.5">
      <c r="A31" s="525">
        <v>1</v>
      </c>
      <c r="B31" s="525" t="s">
        <v>1642</v>
      </c>
      <c r="C31" s="526" t="s">
        <v>2413</v>
      </c>
      <c r="D31" s="527" t="s">
        <v>2414</v>
      </c>
      <c r="E31" s="501"/>
      <c r="F31" s="562">
        <v>10</v>
      </c>
      <c r="G31" s="526" t="s">
        <v>3</v>
      </c>
      <c r="H31" s="562">
        <f>E31*F31</f>
        <v>0</v>
      </c>
      <c r="I31" s="517" t="s">
        <v>3817</v>
      </c>
    </row>
    <row r="32" spans="1:9" ht="22.5">
      <c r="A32" s="528"/>
      <c r="B32" s="528" t="s">
        <v>1653</v>
      </c>
      <c r="C32" s="529" t="s">
        <v>2415</v>
      </c>
      <c r="D32" s="530" t="s">
        <v>2416</v>
      </c>
      <c r="E32" s="502"/>
      <c r="F32" s="563">
        <v>10</v>
      </c>
      <c r="G32" s="529" t="s">
        <v>3</v>
      </c>
      <c r="H32" s="563">
        <f t="shared" ref="H32:H93" si="0">E32*F32</f>
        <v>0</v>
      </c>
      <c r="I32" s="517" t="s">
        <v>3817</v>
      </c>
    </row>
    <row r="33" spans="1:9" ht="22.5">
      <c r="A33" s="531">
        <v>2</v>
      </c>
      <c r="B33" s="531" t="s">
        <v>1642</v>
      </c>
      <c r="C33" s="532" t="s">
        <v>2413</v>
      </c>
      <c r="D33" s="533" t="s">
        <v>2417</v>
      </c>
      <c r="E33" s="503"/>
      <c r="F33" s="564">
        <v>8</v>
      </c>
      <c r="G33" s="532" t="s">
        <v>3</v>
      </c>
      <c r="H33" s="564">
        <f t="shared" si="0"/>
        <v>0</v>
      </c>
      <c r="I33" s="517" t="s">
        <v>3817</v>
      </c>
    </row>
    <row r="34" spans="1:9" ht="22.5">
      <c r="A34" s="528"/>
      <c r="B34" s="528" t="s">
        <v>1653</v>
      </c>
      <c r="C34" s="529" t="s">
        <v>2418</v>
      </c>
      <c r="D34" s="530" t="s">
        <v>2419</v>
      </c>
      <c r="E34" s="502"/>
      <c r="F34" s="563">
        <v>8</v>
      </c>
      <c r="G34" s="529" t="s">
        <v>3</v>
      </c>
      <c r="H34" s="563">
        <f t="shared" si="0"/>
        <v>0</v>
      </c>
      <c r="I34" s="517" t="s">
        <v>3817</v>
      </c>
    </row>
    <row r="35" spans="1:9" ht="22.5">
      <c r="A35" s="531">
        <v>3</v>
      </c>
      <c r="B35" s="531" t="s">
        <v>1642</v>
      </c>
      <c r="C35" s="532" t="s">
        <v>2420</v>
      </c>
      <c r="D35" s="533" t="s">
        <v>2421</v>
      </c>
      <c r="E35" s="503"/>
      <c r="F35" s="564">
        <v>11</v>
      </c>
      <c r="G35" s="532" t="s">
        <v>9</v>
      </c>
      <c r="H35" s="564">
        <f t="shared" si="0"/>
        <v>0</v>
      </c>
      <c r="I35" s="517" t="s">
        <v>3817</v>
      </c>
    </row>
    <row r="36" spans="1:9" ht="22.5">
      <c r="A36" s="528"/>
      <c r="B36" s="528" t="s">
        <v>1653</v>
      </c>
      <c r="C36" s="529" t="s">
        <v>2422</v>
      </c>
      <c r="D36" s="530" t="s">
        <v>2423</v>
      </c>
      <c r="E36" s="502"/>
      <c r="F36" s="563">
        <v>11</v>
      </c>
      <c r="G36" s="529" t="s">
        <v>9</v>
      </c>
      <c r="H36" s="563">
        <f t="shared" si="0"/>
        <v>0</v>
      </c>
      <c r="I36" s="517" t="s">
        <v>3817</v>
      </c>
    </row>
    <row r="37" spans="1:9" ht="22.5">
      <c r="A37" s="531">
        <v>4</v>
      </c>
      <c r="B37" s="531" t="s">
        <v>1642</v>
      </c>
      <c r="C37" s="532" t="s">
        <v>2424</v>
      </c>
      <c r="D37" s="533" t="s">
        <v>2425</v>
      </c>
      <c r="E37" s="503"/>
      <c r="F37" s="564">
        <v>10</v>
      </c>
      <c r="G37" s="532" t="s">
        <v>3</v>
      </c>
      <c r="H37" s="564">
        <f t="shared" si="0"/>
        <v>0</v>
      </c>
      <c r="I37" s="517" t="s">
        <v>3817</v>
      </c>
    </row>
    <row r="38" spans="1:9" ht="22.5">
      <c r="A38" s="528"/>
      <c r="B38" s="528" t="s">
        <v>1653</v>
      </c>
      <c r="C38" s="529" t="s">
        <v>2426</v>
      </c>
      <c r="D38" s="530" t="s">
        <v>2427</v>
      </c>
      <c r="E38" s="502"/>
      <c r="F38" s="563">
        <v>10</v>
      </c>
      <c r="G38" s="529" t="s">
        <v>3</v>
      </c>
      <c r="H38" s="563">
        <f t="shared" si="0"/>
        <v>0</v>
      </c>
      <c r="I38" s="517" t="s">
        <v>3817</v>
      </c>
    </row>
    <row r="39" spans="1:9">
      <c r="A39" s="531">
        <v>5</v>
      </c>
      <c r="B39" s="531" t="s">
        <v>1642</v>
      </c>
      <c r="C39" s="532" t="s">
        <v>2428</v>
      </c>
      <c r="D39" s="533" t="s">
        <v>2429</v>
      </c>
      <c r="E39" s="503"/>
      <c r="F39" s="564">
        <v>1</v>
      </c>
      <c r="G39" s="532" t="s">
        <v>9</v>
      </c>
      <c r="H39" s="564">
        <f t="shared" si="0"/>
        <v>0</v>
      </c>
      <c r="I39" s="517" t="s">
        <v>3817</v>
      </c>
    </row>
    <row r="40" spans="1:9" ht="22.5">
      <c r="A40" s="528"/>
      <c r="B40" s="528" t="s">
        <v>1653</v>
      </c>
      <c r="C40" s="529" t="s">
        <v>2430</v>
      </c>
      <c r="D40" s="530" t="s">
        <v>2431</v>
      </c>
      <c r="E40" s="502"/>
      <c r="F40" s="563">
        <v>1</v>
      </c>
      <c r="G40" s="529" t="s">
        <v>9</v>
      </c>
      <c r="H40" s="563">
        <f t="shared" si="0"/>
        <v>0</v>
      </c>
      <c r="I40" s="517" t="s">
        <v>3817</v>
      </c>
    </row>
    <row r="41" spans="1:9" ht="22.5">
      <c r="A41" s="531">
        <v>6</v>
      </c>
      <c r="B41" s="531" t="s">
        <v>1642</v>
      </c>
      <c r="C41" s="532" t="s">
        <v>2432</v>
      </c>
      <c r="D41" s="533" t="s">
        <v>2433</v>
      </c>
      <c r="E41" s="503"/>
      <c r="F41" s="564">
        <v>1</v>
      </c>
      <c r="G41" s="532" t="s">
        <v>9</v>
      </c>
      <c r="H41" s="564">
        <f t="shared" si="0"/>
        <v>0</v>
      </c>
      <c r="I41" s="517" t="s">
        <v>3817</v>
      </c>
    </row>
    <row r="42" spans="1:9">
      <c r="A42" s="528"/>
      <c r="B42" s="528" t="s">
        <v>1653</v>
      </c>
      <c r="C42" s="529" t="s">
        <v>2434</v>
      </c>
      <c r="D42" s="530" t="s">
        <v>2435</v>
      </c>
      <c r="E42" s="502"/>
      <c r="F42" s="563">
        <v>1</v>
      </c>
      <c r="G42" s="529" t="s">
        <v>9</v>
      </c>
      <c r="H42" s="563">
        <f t="shared" si="0"/>
        <v>0</v>
      </c>
      <c r="I42" s="517" t="s">
        <v>3817</v>
      </c>
    </row>
    <row r="43" spans="1:9" ht="22.5">
      <c r="A43" s="531">
        <v>7</v>
      </c>
      <c r="B43" s="531" t="s">
        <v>1642</v>
      </c>
      <c r="C43" s="532" t="s">
        <v>2436</v>
      </c>
      <c r="D43" s="533" t="s">
        <v>2437</v>
      </c>
      <c r="E43" s="503"/>
      <c r="F43" s="564">
        <v>4</v>
      </c>
      <c r="G43" s="532" t="s">
        <v>9</v>
      </c>
      <c r="H43" s="564">
        <f t="shared" si="0"/>
        <v>0</v>
      </c>
      <c r="I43" s="517" t="s">
        <v>3817</v>
      </c>
    </row>
    <row r="44" spans="1:9" ht="22.5">
      <c r="A44" s="528"/>
      <c r="B44" s="528" t="s">
        <v>1653</v>
      </c>
      <c r="C44" s="529" t="s">
        <v>2438</v>
      </c>
      <c r="D44" s="530" t="s">
        <v>2439</v>
      </c>
      <c r="E44" s="502"/>
      <c r="F44" s="563">
        <v>4</v>
      </c>
      <c r="G44" s="529" t="s">
        <v>9</v>
      </c>
      <c r="H44" s="563">
        <f t="shared" si="0"/>
        <v>0</v>
      </c>
      <c r="I44" s="517" t="s">
        <v>3817</v>
      </c>
    </row>
    <row r="45" spans="1:9">
      <c r="A45" s="531">
        <v>8</v>
      </c>
      <c r="B45" s="531" t="s">
        <v>1642</v>
      </c>
      <c r="C45" s="532" t="s">
        <v>2440</v>
      </c>
      <c r="D45" s="533" t="s">
        <v>2441</v>
      </c>
      <c r="E45" s="503"/>
      <c r="F45" s="564">
        <v>4</v>
      </c>
      <c r="G45" s="532" t="s">
        <v>9</v>
      </c>
      <c r="H45" s="564">
        <f t="shared" si="0"/>
        <v>0</v>
      </c>
      <c r="I45" s="517" t="s">
        <v>3817</v>
      </c>
    </row>
    <row r="46" spans="1:9" ht="22.5">
      <c r="A46" s="528"/>
      <c r="B46" s="528" t="s">
        <v>1653</v>
      </c>
      <c r="C46" s="529" t="s">
        <v>2442</v>
      </c>
      <c r="D46" s="530" t="s">
        <v>2443</v>
      </c>
      <c r="E46" s="502"/>
      <c r="F46" s="563">
        <v>4</v>
      </c>
      <c r="G46" s="529" t="s">
        <v>9</v>
      </c>
      <c r="H46" s="563">
        <f t="shared" si="0"/>
        <v>0</v>
      </c>
      <c r="I46" s="517" t="s">
        <v>3817</v>
      </c>
    </row>
    <row r="47" spans="1:9">
      <c r="A47" s="528"/>
      <c r="B47" s="528" t="s">
        <v>1653</v>
      </c>
      <c r="C47" s="529" t="s">
        <v>2444</v>
      </c>
      <c r="D47" s="530" t="s">
        <v>2445</v>
      </c>
      <c r="E47" s="502"/>
      <c r="F47" s="563">
        <v>4</v>
      </c>
      <c r="G47" s="529" t="s">
        <v>9</v>
      </c>
      <c r="H47" s="563">
        <f t="shared" si="0"/>
        <v>0</v>
      </c>
      <c r="I47" s="517" t="s">
        <v>3817</v>
      </c>
    </row>
    <row r="48" spans="1:9">
      <c r="A48" s="531">
        <v>9</v>
      </c>
      <c r="B48" s="531" t="s">
        <v>1642</v>
      </c>
      <c r="C48" s="532" t="s">
        <v>2446</v>
      </c>
      <c r="D48" s="533" t="s">
        <v>2447</v>
      </c>
      <c r="E48" s="503"/>
      <c r="F48" s="564">
        <v>1</v>
      </c>
      <c r="G48" s="532" t="s">
        <v>9</v>
      </c>
      <c r="H48" s="564">
        <f t="shared" si="0"/>
        <v>0</v>
      </c>
      <c r="I48" s="517" t="s">
        <v>3817</v>
      </c>
    </row>
    <row r="49" spans="1:9" ht="33.75">
      <c r="A49" s="528"/>
      <c r="B49" s="528" t="s">
        <v>1653</v>
      </c>
      <c r="C49" s="529" t="s">
        <v>2448</v>
      </c>
      <c r="D49" s="530" t="s">
        <v>2449</v>
      </c>
      <c r="E49" s="502"/>
      <c r="F49" s="563">
        <v>1</v>
      </c>
      <c r="G49" s="529" t="s">
        <v>9</v>
      </c>
      <c r="H49" s="563">
        <f t="shared" si="0"/>
        <v>0</v>
      </c>
      <c r="I49" s="517" t="s">
        <v>3817</v>
      </c>
    </row>
    <row r="50" spans="1:9">
      <c r="A50" s="531">
        <v>10</v>
      </c>
      <c r="B50" s="531" t="s">
        <v>1642</v>
      </c>
      <c r="C50" s="532" t="s">
        <v>2446</v>
      </c>
      <c r="D50" s="533" t="s">
        <v>2447</v>
      </c>
      <c r="E50" s="503"/>
      <c r="F50" s="564">
        <v>1</v>
      </c>
      <c r="G50" s="532" t="s">
        <v>9</v>
      </c>
      <c r="H50" s="564">
        <f t="shared" si="0"/>
        <v>0</v>
      </c>
      <c r="I50" s="517" t="s">
        <v>3817</v>
      </c>
    </row>
    <row r="51" spans="1:9" ht="22.5">
      <c r="A51" s="528"/>
      <c r="B51" s="528" t="s">
        <v>1653</v>
      </c>
      <c r="C51" s="529" t="s">
        <v>2448</v>
      </c>
      <c r="D51" s="530" t="s">
        <v>2450</v>
      </c>
      <c r="E51" s="502"/>
      <c r="F51" s="563">
        <v>1</v>
      </c>
      <c r="G51" s="529" t="s">
        <v>9</v>
      </c>
      <c r="H51" s="563">
        <f t="shared" si="0"/>
        <v>0</v>
      </c>
      <c r="I51" s="517" t="s">
        <v>3817</v>
      </c>
    </row>
    <row r="52" spans="1:9">
      <c r="A52" s="531">
        <v>11</v>
      </c>
      <c r="B52" s="531" t="s">
        <v>1642</v>
      </c>
      <c r="C52" s="532" t="s">
        <v>2451</v>
      </c>
      <c r="D52" s="533" t="s">
        <v>2452</v>
      </c>
      <c r="E52" s="503"/>
      <c r="F52" s="564">
        <v>2</v>
      </c>
      <c r="G52" s="532" t="s">
        <v>9</v>
      </c>
      <c r="H52" s="564">
        <f t="shared" si="0"/>
        <v>0</v>
      </c>
      <c r="I52" s="517" t="s">
        <v>3817</v>
      </c>
    </row>
    <row r="53" spans="1:9">
      <c r="A53" s="528"/>
      <c r="B53" s="528" t="s">
        <v>1653</v>
      </c>
      <c r="C53" s="529" t="s">
        <v>2453</v>
      </c>
      <c r="D53" s="530" t="s">
        <v>2454</v>
      </c>
      <c r="E53" s="502"/>
      <c r="F53" s="563">
        <v>2</v>
      </c>
      <c r="G53" s="529" t="s">
        <v>9</v>
      </c>
      <c r="H53" s="563">
        <f t="shared" si="0"/>
        <v>0</v>
      </c>
      <c r="I53" s="517" t="s">
        <v>3817</v>
      </c>
    </row>
    <row r="54" spans="1:9">
      <c r="A54" s="531">
        <v>12</v>
      </c>
      <c r="B54" s="531" t="s">
        <v>1642</v>
      </c>
      <c r="C54" s="532" t="s">
        <v>2451</v>
      </c>
      <c r="D54" s="533" t="s">
        <v>2452</v>
      </c>
      <c r="E54" s="503"/>
      <c r="F54" s="564">
        <v>1</v>
      </c>
      <c r="G54" s="532" t="s">
        <v>9</v>
      </c>
      <c r="H54" s="564">
        <f t="shared" si="0"/>
        <v>0</v>
      </c>
      <c r="I54" s="517" t="s">
        <v>3817</v>
      </c>
    </row>
    <row r="55" spans="1:9">
      <c r="A55" s="528"/>
      <c r="B55" s="528" t="s">
        <v>1653</v>
      </c>
      <c r="C55" s="529" t="s">
        <v>2453</v>
      </c>
      <c r="D55" s="530" t="s">
        <v>2455</v>
      </c>
      <c r="E55" s="502"/>
      <c r="F55" s="563">
        <v>1</v>
      </c>
      <c r="G55" s="529" t="s">
        <v>9</v>
      </c>
      <c r="H55" s="563">
        <f t="shared" si="0"/>
        <v>0</v>
      </c>
      <c r="I55" s="517" t="s">
        <v>3817</v>
      </c>
    </row>
    <row r="56" spans="1:9">
      <c r="A56" s="531">
        <v>13</v>
      </c>
      <c r="B56" s="531" t="s">
        <v>1642</v>
      </c>
      <c r="C56" s="532" t="s">
        <v>2456</v>
      </c>
      <c r="D56" s="533" t="s">
        <v>2457</v>
      </c>
      <c r="E56" s="503"/>
      <c r="F56" s="564">
        <v>4</v>
      </c>
      <c r="G56" s="532" t="s">
        <v>9</v>
      </c>
      <c r="H56" s="564">
        <f t="shared" si="0"/>
        <v>0</v>
      </c>
      <c r="I56" s="517" t="s">
        <v>3817</v>
      </c>
    </row>
    <row r="57" spans="1:9">
      <c r="A57" s="528"/>
      <c r="B57" s="528" t="s">
        <v>1653</v>
      </c>
      <c r="C57" s="529" t="s">
        <v>2458</v>
      </c>
      <c r="D57" s="530" t="s">
        <v>2459</v>
      </c>
      <c r="E57" s="502"/>
      <c r="F57" s="563">
        <v>4</v>
      </c>
      <c r="G57" s="529" t="s">
        <v>9</v>
      </c>
      <c r="H57" s="563">
        <f t="shared" si="0"/>
        <v>0</v>
      </c>
      <c r="I57" s="517" t="s">
        <v>3817</v>
      </c>
    </row>
    <row r="58" spans="1:9" ht="22.5">
      <c r="A58" s="531">
        <v>14</v>
      </c>
      <c r="B58" s="531" t="s">
        <v>1642</v>
      </c>
      <c r="C58" s="532" t="s">
        <v>2460</v>
      </c>
      <c r="D58" s="533" t="s">
        <v>2461</v>
      </c>
      <c r="E58" s="503"/>
      <c r="F58" s="564">
        <v>4</v>
      </c>
      <c r="G58" s="532" t="s">
        <v>9</v>
      </c>
      <c r="H58" s="564">
        <f t="shared" si="0"/>
        <v>0</v>
      </c>
      <c r="I58" s="517" t="s">
        <v>3817</v>
      </c>
    </row>
    <row r="59" spans="1:9" ht="22.5">
      <c r="A59" s="528"/>
      <c r="B59" s="528" t="s">
        <v>1653</v>
      </c>
      <c r="C59" s="529" t="s">
        <v>2462</v>
      </c>
      <c r="D59" s="530" t="s">
        <v>2463</v>
      </c>
      <c r="E59" s="502"/>
      <c r="F59" s="563">
        <v>4</v>
      </c>
      <c r="G59" s="529" t="s">
        <v>9</v>
      </c>
      <c r="H59" s="563">
        <f t="shared" si="0"/>
        <v>0</v>
      </c>
      <c r="I59" s="517" t="s">
        <v>3817</v>
      </c>
    </row>
    <row r="60" spans="1:9">
      <c r="A60" s="531">
        <v>15</v>
      </c>
      <c r="B60" s="531" t="s">
        <v>1642</v>
      </c>
      <c r="C60" s="532" t="s">
        <v>2464</v>
      </c>
      <c r="D60" s="533" t="s">
        <v>2465</v>
      </c>
      <c r="E60" s="503"/>
      <c r="F60" s="564">
        <v>7</v>
      </c>
      <c r="G60" s="532" t="s">
        <v>9</v>
      </c>
      <c r="H60" s="564">
        <f t="shared" si="0"/>
        <v>0</v>
      </c>
      <c r="I60" s="517" t="s">
        <v>3817</v>
      </c>
    </row>
    <row r="61" spans="1:9" ht="22.5">
      <c r="A61" s="528"/>
      <c r="B61" s="528" t="s">
        <v>1653</v>
      </c>
      <c r="C61" s="529" t="s">
        <v>2466</v>
      </c>
      <c r="D61" s="530" t="s">
        <v>2467</v>
      </c>
      <c r="E61" s="502"/>
      <c r="F61" s="563">
        <v>7</v>
      </c>
      <c r="G61" s="529" t="s">
        <v>9</v>
      </c>
      <c r="H61" s="563">
        <f t="shared" si="0"/>
        <v>0</v>
      </c>
      <c r="I61" s="517" t="s">
        <v>3817</v>
      </c>
    </row>
    <row r="62" spans="1:9">
      <c r="A62" s="531">
        <v>16</v>
      </c>
      <c r="B62" s="531" t="s">
        <v>1642</v>
      </c>
      <c r="C62" s="532" t="s">
        <v>2468</v>
      </c>
      <c r="D62" s="533" t="s">
        <v>2469</v>
      </c>
      <c r="E62" s="503"/>
      <c r="F62" s="564">
        <v>1</v>
      </c>
      <c r="G62" s="532" t="s">
        <v>9</v>
      </c>
      <c r="H62" s="564">
        <f t="shared" si="0"/>
        <v>0</v>
      </c>
      <c r="I62" s="517" t="s">
        <v>3817</v>
      </c>
    </row>
    <row r="63" spans="1:9">
      <c r="A63" s="528"/>
      <c r="B63" s="528" t="s">
        <v>1653</v>
      </c>
      <c r="C63" s="529" t="s">
        <v>2470</v>
      </c>
      <c r="D63" s="530" t="s">
        <v>2471</v>
      </c>
      <c r="E63" s="502"/>
      <c r="F63" s="563">
        <v>1</v>
      </c>
      <c r="G63" s="529" t="s">
        <v>9</v>
      </c>
      <c r="H63" s="563">
        <f t="shared" si="0"/>
        <v>0</v>
      </c>
      <c r="I63" s="517" t="s">
        <v>3817</v>
      </c>
    </row>
    <row r="64" spans="1:9">
      <c r="A64" s="531">
        <v>17</v>
      </c>
      <c r="B64" s="531" t="s">
        <v>1642</v>
      </c>
      <c r="C64" s="532" t="s">
        <v>2472</v>
      </c>
      <c r="D64" s="533" t="s">
        <v>2473</v>
      </c>
      <c r="E64" s="503"/>
      <c r="F64" s="564">
        <v>1</v>
      </c>
      <c r="G64" s="532" t="s">
        <v>9</v>
      </c>
      <c r="H64" s="564">
        <f t="shared" si="0"/>
        <v>0</v>
      </c>
      <c r="I64" s="517" t="s">
        <v>3817</v>
      </c>
    </row>
    <row r="65" spans="1:9" ht="56.25">
      <c r="A65" s="528"/>
      <c r="B65" s="528" t="s">
        <v>1653</v>
      </c>
      <c r="C65" s="529"/>
      <c r="D65" s="530" t="s">
        <v>2474</v>
      </c>
      <c r="E65" s="502"/>
      <c r="F65" s="563">
        <v>1</v>
      </c>
      <c r="G65" s="529" t="s">
        <v>9</v>
      </c>
      <c r="H65" s="563">
        <f t="shared" si="0"/>
        <v>0</v>
      </c>
      <c r="I65" s="517" t="s">
        <v>3817</v>
      </c>
    </row>
    <row r="66" spans="1:9">
      <c r="A66" s="531">
        <v>18</v>
      </c>
      <c r="B66" s="531" t="s">
        <v>1642</v>
      </c>
      <c r="C66" s="532" t="s">
        <v>2475</v>
      </c>
      <c r="D66" s="533" t="s">
        <v>2476</v>
      </c>
      <c r="E66" s="503"/>
      <c r="F66" s="564">
        <v>15</v>
      </c>
      <c r="G66" s="532" t="s">
        <v>3</v>
      </c>
      <c r="H66" s="564">
        <f t="shared" si="0"/>
        <v>0</v>
      </c>
      <c r="I66" s="517" t="s">
        <v>3817</v>
      </c>
    </row>
    <row r="67" spans="1:9">
      <c r="A67" s="528"/>
      <c r="B67" s="528" t="s">
        <v>1653</v>
      </c>
      <c r="C67" s="529" t="s">
        <v>2477</v>
      </c>
      <c r="D67" s="530" t="s">
        <v>2478</v>
      </c>
      <c r="E67" s="502"/>
      <c r="F67" s="563">
        <v>15</v>
      </c>
      <c r="G67" s="529" t="s">
        <v>3</v>
      </c>
      <c r="H67" s="563">
        <f t="shared" si="0"/>
        <v>0</v>
      </c>
      <c r="I67" s="517" t="s">
        <v>3817</v>
      </c>
    </row>
    <row r="68" spans="1:9">
      <c r="A68" s="531">
        <v>19</v>
      </c>
      <c r="B68" s="531" t="s">
        <v>1642</v>
      </c>
      <c r="C68" s="532" t="s">
        <v>2479</v>
      </c>
      <c r="D68" s="533" t="s">
        <v>2480</v>
      </c>
      <c r="E68" s="503"/>
      <c r="F68" s="564">
        <v>20</v>
      </c>
      <c r="G68" s="532" t="s">
        <v>3</v>
      </c>
      <c r="H68" s="564">
        <f t="shared" si="0"/>
        <v>0</v>
      </c>
      <c r="I68" s="517" t="s">
        <v>3817</v>
      </c>
    </row>
    <row r="69" spans="1:9">
      <c r="A69" s="528"/>
      <c r="B69" s="528" t="s">
        <v>1653</v>
      </c>
      <c r="C69" s="529" t="s">
        <v>2481</v>
      </c>
      <c r="D69" s="530" t="s">
        <v>2482</v>
      </c>
      <c r="E69" s="502"/>
      <c r="F69" s="563">
        <v>20</v>
      </c>
      <c r="G69" s="529" t="s">
        <v>3</v>
      </c>
      <c r="H69" s="563">
        <f t="shared" si="0"/>
        <v>0</v>
      </c>
      <c r="I69" s="517" t="s">
        <v>3817</v>
      </c>
    </row>
    <row r="70" spans="1:9">
      <c r="A70" s="531">
        <v>20</v>
      </c>
      <c r="B70" s="531" t="s">
        <v>1642</v>
      </c>
      <c r="C70" s="532" t="s">
        <v>2483</v>
      </c>
      <c r="D70" s="533" t="s">
        <v>2484</v>
      </c>
      <c r="E70" s="503"/>
      <c r="F70" s="564">
        <v>42</v>
      </c>
      <c r="G70" s="532" t="s">
        <v>3</v>
      </c>
      <c r="H70" s="564">
        <f t="shared" si="0"/>
        <v>0</v>
      </c>
      <c r="I70" s="517" t="s">
        <v>3817</v>
      </c>
    </row>
    <row r="71" spans="1:9">
      <c r="A71" s="528"/>
      <c r="B71" s="528" t="s">
        <v>1653</v>
      </c>
      <c r="C71" s="529" t="s">
        <v>2485</v>
      </c>
      <c r="D71" s="530" t="s">
        <v>2486</v>
      </c>
      <c r="E71" s="502"/>
      <c r="F71" s="563">
        <v>42</v>
      </c>
      <c r="G71" s="529" t="s">
        <v>3</v>
      </c>
      <c r="H71" s="563">
        <f t="shared" si="0"/>
        <v>0</v>
      </c>
      <c r="I71" s="517" t="s">
        <v>3817</v>
      </c>
    </row>
    <row r="72" spans="1:9">
      <c r="A72" s="531">
        <v>21</v>
      </c>
      <c r="B72" s="531" t="s">
        <v>1642</v>
      </c>
      <c r="C72" s="532" t="s">
        <v>2487</v>
      </c>
      <c r="D72" s="533" t="s">
        <v>2488</v>
      </c>
      <c r="E72" s="503"/>
      <c r="F72" s="564">
        <v>4</v>
      </c>
      <c r="G72" s="532" t="s">
        <v>3</v>
      </c>
      <c r="H72" s="564">
        <f t="shared" si="0"/>
        <v>0</v>
      </c>
      <c r="I72" s="517" t="s">
        <v>3817</v>
      </c>
    </row>
    <row r="73" spans="1:9">
      <c r="A73" s="528" t="s">
        <v>2489</v>
      </c>
      <c r="B73" s="528" t="s">
        <v>1653</v>
      </c>
      <c r="C73" s="529" t="s">
        <v>2490</v>
      </c>
      <c r="D73" s="530" t="s">
        <v>2491</v>
      </c>
      <c r="E73" s="502"/>
      <c r="F73" s="563">
        <v>4</v>
      </c>
      <c r="G73" s="529" t="s">
        <v>9</v>
      </c>
      <c r="H73" s="563">
        <f t="shared" si="0"/>
        <v>0</v>
      </c>
      <c r="I73" s="517" t="s">
        <v>3817</v>
      </c>
    </row>
    <row r="74" spans="1:9" ht="22.5">
      <c r="A74" s="531">
        <v>22</v>
      </c>
      <c r="B74" s="531" t="s">
        <v>1642</v>
      </c>
      <c r="C74" s="532" t="s">
        <v>2492</v>
      </c>
      <c r="D74" s="533" t="s">
        <v>2493</v>
      </c>
      <c r="E74" s="503"/>
      <c r="F74" s="564">
        <v>5</v>
      </c>
      <c r="G74" s="532" t="s">
        <v>3</v>
      </c>
      <c r="H74" s="564">
        <f t="shared" si="0"/>
        <v>0</v>
      </c>
      <c r="I74" s="517" t="s">
        <v>3817</v>
      </c>
    </row>
    <row r="75" spans="1:9">
      <c r="A75" s="528"/>
      <c r="B75" s="528" t="s">
        <v>1653</v>
      </c>
      <c r="C75" s="529" t="s">
        <v>2494</v>
      </c>
      <c r="D75" s="530" t="s">
        <v>2495</v>
      </c>
      <c r="E75" s="502"/>
      <c r="F75" s="563">
        <v>5</v>
      </c>
      <c r="G75" s="529" t="s">
        <v>3</v>
      </c>
      <c r="H75" s="563">
        <f t="shared" si="0"/>
        <v>0</v>
      </c>
      <c r="I75" s="517" t="s">
        <v>3817</v>
      </c>
    </row>
    <row r="76" spans="1:9" ht="22.5">
      <c r="A76" s="531">
        <v>23</v>
      </c>
      <c r="B76" s="531" t="s">
        <v>1642</v>
      </c>
      <c r="C76" s="532" t="s">
        <v>2496</v>
      </c>
      <c r="D76" s="533" t="s">
        <v>2497</v>
      </c>
      <c r="E76" s="503"/>
      <c r="F76" s="564">
        <v>55</v>
      </c>
      <c r="G76" s="532" t="s">
        <v>3</v>
      </c>
      <c r="H76" s="564">
        <f t="shared" si="0"/>
        <v>0</v>
      </c>
      <c r="I76" s="517" t="s">
        <v>3817</v>
      </c>
    </row>
    <row r="77" spans="1:9">
      <c r="A77" s="528"/>
      <c r="B77" s="528" t="s">
        <v>1653</v>
      </c>
      <c r="C77" s="529" t="s">
        <v>2498</v>
      </c>
      <c r="D77" s="530" t="s">
        <v>2499</v>
      </c>
      <c r="E77" s="502"/>
      <c r="F77" s="563">
        <v>55</v>
      </c>
      <c r="G77" s="529" t="s">
        <v>3</v>
      </c>
      <c r="H77" s="563">
        <f t="shared" si="0"/>
        <v>0</v>
      </c>
      <c r="I77" s="517" t="s">
        <v>3817</v>
      </c>
    </row>
    <row r="78" spans="1:9">
      <c r="A78" s="531">
        <v>24</v>
      </c>
      <c r="B78" s="531" t="s">
        <v>1642</v>
      </c>
      <c r="C78" s="532" t="s">
        <v>2500</v>
      </c>
      <c r="D78" s="533" t="s">
        <v>2501</v>
      </c>
      <c r="E78" s="503"/>
      <c r="F78" s="564">
        <v>40</v>
      </c>
      <c r="G78" s="532" t="s">
        <v>3</v>
      </c>
      <c r="H78" s="564">
        <f t="shared" si="0"/>
        <v>0</v>
      </c>
      <c r="I78" s="517" t="s">
        <v>3817</v>
      </c>
    </row>
    <row r="79" spans="1:9">
      <c r="A79" s="528"/>
      <c r="B79" s="528" t="s">
        <v>1653</v>
      </c>
      <c r="C79" s="529" t="s">
        <v>2502</v>
      </c>
      <c r="D79" s="530" t="s">
        <v>2503</v>
      </c>
      <c r="E79" s="502"/>
      <c r="F79" s="563">
        <v>40</v>
      </c>
      <c r="G79" s="529" t="s">
        <v>3</v>
      </c>
      <c r="H79" s="563">
        <f t="shared" si="0"/>
        <v>0</v>
      </c>
      <c r="I79" s="517" t="s">
        <v>3817</v>
      </c>
    </row>
    <row r="80" spans="1:9" ht="22.5">
      <c r="A80" s="531">
        <v>25</v>
      </c>
      <c r="B80" s="531" t="s">
        <v>1642</v>
      </c>
      <c r="C80" s="532" t="s">
        <v>2504</v>
      </c>
      <c r="D80" s="533" t="s">
        <v>2505</v>
      </c>
      <c r="E80" s="503"/>
      <c r="F80" s="564">
        <v>27</v>
      </c>
      <c r="G80" s="532" t="s">
        <v>3</v>
      </c>
      <c r="H80" s="564">
        <f t="shared" si="0"/>
        <v>0</v>
      </c>
      <c r="I80" s="517" t="s">
        <v>3817</v>
      </c>
    </row>
    <row r="81" spans="1:9">
      <c r="A81" s="528"/>
      <c r="B81" s="528" t="s">
        <v>1653</v>
      </c>
      <c r="C81" s="529" t="s">
        <v>2506</v>
      </c>
      <c r="D81" s="530" t="s">
        <v>2507</v>
      </c>
      <c r="E81" s="502"/>
      <c r="F81" s="563">
        <v>27</v>
      </c>
      <c r="G81" s="529" t="s">
        <v>3</v>
      </c>
      <c r="H81" s="563">
        <f t="shared" si="0"/>
        <v>0</v>
      </c>
      <c r="I81" s="517" t="s">
        <v>3817</v>
      </c>
    </row>
    <row r="82" spans="1:9">
      <c r="A82" s="531">
        <v>26</v>
      </c>
      <c r="B82" s="531" t="s">
        <v>1642</v>
      </c>
      <c r="C82" s="532" t="s">
        <v>2508</v>
      </c>
      <c r="D82" s="533" t="s">
        <v>2509</v>
      </c>
      <c r="E82" s="503"/>
      <c r="F82" s="564">
        <v>108</v>
      </c>
      <c r="G82" s="532" t="s">
        <v>3</v>
      </c>
      <c r="H82" s="564">
        <f t="shared" si="0"/>
        <v>0</v>
      </c>
      <c r="I82" s="517" t="s">
        <v>3817</v>
      </c>
    </row>
    <row r="83" spans="1:9">
      <c r="A83" s="528"/>
      <c r="B83" s="528" t="s">
        <v>1653</v>
      </c>
      <c r="C83" s="529" t="s">
        <v>2510</v>
      </c>
      <c r="D83" s="530" t="s">
        <v>2511</v>
      </c>
      <c r="E83" s="502"/>
      <c r="F83" s="563">
        <v>108</v>
      </c>
      <c r="G83" s="529" t="s">
        <v>3</v>
      </c>
      <c r="H83" s="563">
        <f t="shared" si="0"/>
        <v>0</v>
      </c>
      <c r="I83" s="517" t="s">
        <v>3817</v>
      </c>
    </row>
    <row r="84" spans="1:9">
      <c r="A84" s="531">
        <v>27</v>
      </c>
      <c r="B84" s="531" t="s">
        <v>1642</v>
      </c>
      <c r="C84" s="532" t="s">
        <v>2512</v>
      </c>
      <c r="D84" s="533" t="s">
        <v>2513</v>
      </c>
      <c r="E84" s="503"/>
      <c r="F84" s="564">
        <v>18</v>
      </c>
      <c r="G84" s="532" t="s">
        <v>3</v>
      </c>
      <c r="H84" s="564">
        <f t="shared" si="0"/>
        <v>0</v>
      </c>
      <c r="I84" s="517" t="s">
        <v>3817</v>
      </c>
    </row>
    <row r="85" spans="1:9">
      <c r="A85" s="528"/>
      <c r="B85" s="528" t="s">
        <v>1653</v>
      </c>
      <c r="C85" s="529" t="s">
        <v>2514</v>
      </c>
      <c r="D85" s="530" t="s">
        <v>2515</v>
      </c>
      <c r="E85" s="502"/>
      <c r="F85" s="563">
        <v>18</v>
      </c>
      <c r="G85" s="529" t="s">
        <v>3</v>
      </c>
      <c r="H85" s="563">
        <f t="shared" si="0"/>
        <v>0</v>
      </c>
      <c r="I85" s="517" t="s">
        <v>3817</v>
      </c>
    </row>
    <row r="86" spans="1:9">
      <c r="A86" s="531">
        <v>28</v>
      </c>
      <c r="B86" s="531" t="s">
        <v>1642</v>
      </c>
      <c r="C86" s="532" t="s">
        <v>2516</v>
      </c>
      <c r="D86" s="533" t="s">
        <v>2517</v>
      </c>
      <c r="E86" s="503"/>
      <c r="F86" s="564">
        <v>5</v>
      </c>
      <c r="G86" s="532" t="s">
        <v>9</v>
      </c>
      <c r="H86" s="564">
        <f t="shared" si="0"/>
        <v>0</v>
      </c>
      <c r="I86" s="517" t="s">
        <v>3817</v>
      </c>
    </row>
    <row r="87" spans="1:9">
      <c r="A87" s="528"/>
      <c r="B87" s="528" t="s">
        <v>1653</v>
      </c>
      <c r="C87" s="529" t="s">
        <v>2518</v>
      </c>
      <c r="D87" s="530" t="s">
        <v>2519</v>
      </c>
      <c r="E87" s="502"/>
      <c r="F87" s="563">
        <v>5</v>
      </c>
      <c r="G87" s="529" t="s">
        <v>9</v>
      </c>
      <c r="H87" s="563">
        <f t="shared" si="0"/>
        <v>0</v>
      </c>
      <c r="I87" s="517" t="s">
        <v>3817</v>
      </c>
    </row>
    <row r="88" spans="1:9">
      <c r="A88" s="531">
        <v>29</v>
      </c>
      <c r="B88" s="531" t="s">
        <v>1642</v>
      </c>
      <c r="C88" s="532" t="s">
        <v>2516</v>
      </c>
      <c r="D88" s="533" t="s">
        <v>2517</v>
      </c>
      <c r="E88" s="503"/>
      <c r="F88" s="564">
        <v>1</v>
      </c>
      <c r="G88" s="532" t="s">
        <v>9</v>
      </c>
      <c r="H88" s="564">
        <f t="shared" si="0"/>
        <v>0</v>
      </c>
      <c r="I88" s="517" t="s">
        <v>3817</v>
      </c>
    </row>
    <row r="89" spans="1:9">
      <c r="A89" s="528"/>
      <c r="B89" s="528" t="s">
        <v>1653</v>
      </c>
      <c r="C89" s="529" t="s">
        <v>2520</v>
      </c>
      <c r="D89" s="530" t="s">
        <v>2521</v>
      </c>
      <c r="E89" s="502"/>
      <c r="F89" s="563">
        <v>1</v>
      </c>
      <c r="G89" s="529" t="s">
        <v>9</v>
      </c>
      <c r="H89" s="563">
        <f t="shared" si="0"/>
        <v>0</v>
      </c>
      <c r="I89" s="517" t="s">
        <v>3817</v>
      </c>
    </row>
    <row r="90" spans="1:9">
      <c r="A90" s="531">
        <v>30</v>
      </c>
      <c r="B90" s="531" t="s">
        <v>1642</v>
      </c>
      <c r="C90" s="532" t="s">
        <v>2516</v>
      </c>
      <c r="D90" s="533" t="s">
        <v>2517</v>
      </c>
      <c r="E90" s="503"/>
      <c r="F90" s="564">
        <v>3</v>
      </c>
      <c r="G90" s="532" t="s">
        <v>9</v>
      </c>
      <c r="H90" s="564">
        <f t="shared" si="0"/>
        <v>0</v>
      </c>
      <c r="I90" s="517" t="s">
        <v>3817</v>
      </c>
    </row>
    <row r="91" spans="1:9">
      <c r="A91" s="534"/>
      <c r="B91" s="534" t="s">
        <v>1653</v>
      </c>
      <c r="C91" s="535" t="s">
        <v>2522</v>
      </c>
      <c r="D91" s="536" t="s">
        <v>2523</v>
      </c>
      <c r="E91" s="504"/>
      <c r="F91" s="565">
        <v>3</v>
      </c>
      <c r="G91" s="535" t="s">
        <v>9</v>
      </c>
      <c r="H91" s="565">
        <f t="shared" si="0"/>
        <v>0</v>
      </c>
      <c r="I91" s="517" t="s">
        <v>3817</v>
      </c>
    </row>
    <row r="92" spans="1:9">
      <c r="A92" s="531">
        <v>31</v>
      </c>
      <c r="B92" s="531" t="s">
        <v>1642</v>
      </c>
      <c r="C92" s="532" t="s">
        <v>2524</v>
      </c>
      <c r="D92" s="533" t="s">
        <v>2469</v>
      </c>
      <c r="E92" s="503"/>
      <c r="F92" s="564">
        <v>1</v>
      </c>
      <c r="G92" s="532" t="s">
        <v>9</v>
      </c>
      <c r="H92" s="564">
        <f t="shared" si="0"/>
        <v>0</v>
      </c>
      <c r="I92" s="517" t="s">
        <v>3817</v>
      </c>
    </row>
    <row r="93" spans="1:9" ht="67.5">
      <c r="A93" s="537"/>
      <c r="B93" s="537" t="s">
        <v>1653</v>
      </c>
      <c r="C93" s="538" t="s">
        <v>2525</v>
      </c>
      <c r="D93" s="539" t="s">
        <v>2526</v>
      </c>
      <c r="E93" s="505"/>
      <c r="F93" s="566">
        <v>1</v>
      </c>
      <c r="G93" s="538" t="s">
        <v>9</v>
      </c>
      <c r="H93" s="566">
        <f t="shared" si="0"/>
        <v>0</v>
      </c>
      <c r="I93" s="517" t="s">
        <v>3817</v>
      </c>
    </row>
    <row r="94" spans="1:9">
      <c r="H94" s="517"/>
    </row>
    <row r="95" spans="1:9" ht="12" thickBot="1">
      <c r="A95" s="540" t="s">
        <v>2527</v>
      </c>
      <c r="B95" s="540"/>
      <c r="D95" s="541"/>
    </row>
    <row r="96" spans="1:9" ht="12.75" thickTop="1">
      <c r="A96" s="542"/>
      <c r="B96" s="542"/>
      <c r="C96" s="542"/>
      <c r="D96" s="543" t="s">
        <v>2388</v>
      </c>
      <c r="E96" s="506"/>
      <c r="F96" s="542"/>
      <c r="G96" s="542"/>
      <c r="H96" s="567">
        <f>SUMIF(B31:B93,"K",H31:H93)</f>
        <v>0</v>
      </c>
    </row>
    <row r="97" spans="1:9" ht="12">
      <c r="D97" s="543" t="s">
        <v>2389</v>
      </c>
      <c r="H97" s="568">
        <f>SUMIF(B31:B93,"M",H31:H93)</f>
        <v>0</v>
      </c>
    </row>
    <row r="98" spans="1:9" ht="12.75">
      <c r="A98" s="544"/>
      <c r="B98" s="544"/>
    </row>
    <row r="99" spans="1:9" ht="12">
      <c r="A99" s="545"/>
      <c r="B99" s="545"/>
    </row>
    <row r="101" spans="1:9" ht="15.75">
      <c r="A101" s="522" t="s">
        <v>2528</v>
      </c>
      <c r="B101" s="522"/>
      <c r="C101" s="522"/>
      <c r="D101" s="522"/>
      <c r="E101" s="510"/>
      <c r="F101" s="522"/>
      <c r="G101" s="522"/>
      <c r="H101" s="522"/>
    </row>
    <row r="102" spans="1:9">
      <c r="A102" s="523" t="s">
        <v>2407</v>
      </c>
      <c r="B102" s="523"/>
      <c r="C102" s="524" t="s">
        <v>2408</v>
      </c>
      <c r="D102" s="524" t="s">
        <v>2385</v>
      </c>
      <c r="E102" s="500" t="s">
        <v>2409</v>
      </c>
      <c r="F102" s="523" t="s">
        <v>2410</v>
      </c>
      <c r="G102" s="524" t="s">
        <v>2411</v>
      </c>
      <c r="H102" s="523" t="s">
        <v>2412</v>
      </c>
    </row>
    <row r="103" spans="1:9">
      <c r="A103" s="525">
        <v>32</v>
      </c>
      <c r="B103" s="525" t="s">
        <v>1642</v>
      </c>
      <c r="C103" s="526" t="s">
        <v>2529</v>
      </c>
      <c r="D103" s="527" t="s">
        <v>2530</v>
      </c>
      <c r="E103" s="501"/>
      <c r="F103" s="562">
        <v>3</v>
      </c>
      <c r="G103" s="526" t="s">
        <v>9</v>
      </c>
      <c r="H103" s="562">
        <f>E103*F103</f>
        <v>0</v>
      </c>
      <c r="I103" s="517" t="s">
        <v>3817</v>
      </c>
    </row>
    <row r="104" spans="1:9" ht="22.5">
      <c r="A104" s="531">
        <v>33</v>
      </c>
      <c r="B104" s="531" t="s">
        <v>1642</v>
      </c>
      <c r="C104" s="532" t="s">
        <v>2531</v>
      </c>
      <c r="D104" s="533" t="s">
        <v>2532</v>
      </c>
      <c r="E104" s="503"/>
      <c r="F104" s="564">
        <v>3</v>
      </c>
      <c r="G104" s="532" t="s">
        <v>9</v>
      </c>
      <c r="H104" s="564">
        <f t="shared" ref="H104:H110" si="1">E104*F104</f>
        <v>0</v>
      </c>
      <c r="I104" s="517" t="s">
        <v>3817</v>
      </c>
    </row>
    <row r="105" spans="1:9" ht="33.75">
      <c r="A105" s="528"/>
      <c r="B105" s="528" t="s">
        <v>1653</v>
      </c>
      <c r="C105" s="529" t="s">
        <v>2533</v>
      </c>
      <c r="D105" s="530" t="s">
        <v>2534</v>
      </c>
      <c r="E105" s="502"/>
      <c r="F105" s="563">
        <v>3</v>
      </c>
      <c r="G105" s="529" t="s">
        <v>9</v>
      </c>
      <c r="H105" s="563">
        <f t="shared" si="1"/>
        <v>0</v>
      </c>
      <c r="I105" s="517" t="s">
        <v>3817</v>
      </c>
    </row>
    <row r="106" spans="1:9">
      <c r="A106" s="531">
        <v>34</v>
      </c>
      <c r="B106" s="531" t="s">
        <v>1642</v>
      </c>
      <c r="C106" s="532" t="s">
        <v>2535</v>
      </c>
      <c r="D106" s="533" t="s">
        <v>2536</v>
      </c>
      <c r="E106" s="503"/>
      <c r="F106" s="564">
        <v>1</v>
      </c>
      <c r="G106" s="532" t="s">
        <v>9</v>
      </c>
      <c r="H106" s="564">
        <f t="shared" si="1"/>
        <v>0</v>
      </c>
      <c r="I106" s="517" t="s">
        <v>3817</v>
      </c>
    </row>
    <row r="107" spans="1:9" ht="33.75">
      <c r="A107" s="528"/>
      <c r="B107" s="528" t="s">
        <v>1653</v>
      </c>
      <c r="C107" s="529" t="s">
        <v>2537</v>
      </c>
      <c r="D107" s="530" t="s">
        <v>2538</v>
      </c>
      <c r="E107" s="502"/>
      <c r="F107" s="563">
        <v>1</v>
      </c>
      <c r="G107" s="529" t="s">
        <v>9</v>
      </c>
      <c r="H107" s="563">
        <f t="shared" si="1"/>
        <v>0</v>
      </c>
      <c r="I107" s="517" t="s">
        <v>3817</v>
      </c>
    </row>
    <row r="108" spans="1:9">
      <c r="A108" s="531">
        <v>35</v>
      </c>
      <c r="B108" s="531" t="s">
        <v>1642</v>
      </c>
      <c r="C108" s="532" t="s">
        <v>2539</v>
      </c>
      <c r="D108" s="533" t="s">
        <v>2540</v>
      </c>
      <c r="E108" s="503"/>
      <c r="F108" s="564">
        <v>1</v>
      </c>
      <c r="G108" s="532" t="s">
        <v>9</v>
      </c>
      <c r="H108" s="564">
        <f t="shared" si="1"/>
        <v>0</v>
      </c>
      <c r="I108" s="517" t="s">
        <v>3817</v>
      </c>
    </row>
    <row r="109" spans="1:9">
      <c r="A109" s="531">
        <v>36</v>
      </c>
      <c r="B109" s="531" t="s">
        <v>1642</v>
      </c>
      <c r="C109" s="532" t="s">
        <v>2541</v>
      </c>
      <c r="D109" s="533" t="s">
        <v>2542</v>
      </c>
      <c r="E109" s="503"/>
      <c r="F109" s="564">
        <v>2</v>
      </c>
      <c r="G109" s="532" t="s">
        <v>9</v>
      </c>
      <c r="H109" s="564">
        <f t="shared" si="1"/>
        <v>0</v>
      </c>
      <c r="I109" s="517" t="s">
        <v>3817</v>
      </c>
    </row>
    <row r="110" spans="1:9" ht="45">
      <c r="A110" s="534"/>
      <c r="B110" s="534" t="s">
        <v>1653</v>
      </c>
      <c r="C110" s="535" t="s">
        <v>2543</v>
      </c>
      <c r="D110" s="536" t="s">
        <v>2544</v>
      </c>
      <c r="E110" s="504"/>
      <c r="F110" s="565">
        <v>2</v>
      </c>
      <c r="G110" s="535" t="s">
        <v>9</v>
      </c>
      <c r="H110" s="565">
        <f t="shared" si="1"/>
        <v>0</v>
      </c>
      <c r="I110" s="517" t="s">
        <v>3817</v>
      </c>
    </row>
    <row r="111" spans="1:9">
      <c r="H111" s="517"/>
    </row>
    <row r="112" spans="1:9" ht="12" thickBot="1">
      <c r="A112" s="540" t="s">
        <v>2527</v>
      </c>
      <c r="B112" s="540"/>
      <c r="D112" s="541"/>
    </row>
    <row r="113" spans="1:9" ht="12.75" thickTop="1">
      <c r="A113" s="542"/>
      <c r="B113" s="542"/>
      <c r="C113" s="542"/>
      <c r="D113" s="543" t="s">
        <v>2392</v>
      </c>
      <c r="E113" s="506"/>
      <c r="F113" s="542"/>
      <c r="G113" s="542"/>
      <c r="H113" s="567">
        <f>SUMIF(B103:B110,"K",H103:H110)</f>
        <v>0</v>
      </c>
    </row>
    <row r="114" spans="1:9" ht="12">
      <c r="D114" s="543" t="s">
        <v>2393</v>
      </c>
      <c r="H114" s="568">
        <f>SUMIF(B103:B110,"M",H103:H110)</f>
        <v>0</v>
      </c>
    </row>
    <row r="115" spans="1:9" ht="12.75">
      <c r="A115" s="544"/>
      <c r="B115" s="544"/>
    </row>
    <row r="116" spans="1:9" ht="12">
      <c r="A116" s="545"/>
      <c r="B116" s="545"/>
    </row>
    <row r="118" spans="1:9" ht="15.75">
      <c r="A118" s="522" t="s">
        <v>2545</v>
      </c>
      <c r="B118" s="522"/>
      <c r="C118" s="522"/>
      <c r="D118" s="522"/>
      <c r="E118" s="510"/>
      <c r="F118" s="522"/>
      <c r="G118" s="522"/>
      <c r="H118" s="522"/>
    </row>
    <row r="119" spans="1:9">
      <c r="A119" s="523" t="s">
        <v>2407</v>
      </c>
      <c r="B119" s="523"/>
      <c r="C119" s="524" t="s">
        <v>2408</v>
      </c>
      <c r="D119" s="524" t="s">
        <v>2385</v>
      </c>
      <c r="E119" s="500" t="s">
        <v>2409</v>
      </c>
      <c r="F119" s="523" t="s">
        <v>2410</v>
      </c>
      <c r="G119" s="524" t="s">
        <v>2411</v>
      </c>
      <c r="H119" s="523" t="s">
        <v>2412</v>
      </c>
    </row>
    <row r="120" spans="1:9" ht="22.5">
      <c r="A120" s="525">
        <v>37</v>
      </c>
      <c r="B120" s="525"/>
      <c r="C120" s="526" t="s">
        <v>2546</v>
      </c>
      <c r="D120" s="527" t="s">
        <v>2547</v>
      </c>
      <c r="E120" s="501"/>
      <c r="F120" s="562">
        <v>1</v>
      </c>
      <c r="G120" s="526" t="s">
        <v>2548</v>
      </c>
      <c r="H120" s="562">
        <f>E120*F120</f>
        <v>0</v>
      </c>
      <c r="I120" s="517" t="s">
        <v>3817</v>
      </c>
    </row>
    <row r="121" spans="1:9" ht="22.5">
      <c r="A121" s="546">
        <v>38</v>
      </c>
      <c r="B121" s="546"/>
      <c r="C121" s="547" t="s">
        <v>2549</v>
      </c>
      <c r="D121" s="548" t="s">
        <v>2550</v>
      </c>
      <c r="E121" s="507"/>
      <c r="F121" s="569">
        <v>1</v>
      </c>
      <c r="G121" s="547" t="s">
        <v>9</v>
      </c>
      <c r="H121" s="569">
        <f>E121*F121</f>
        <v>0</v>
      </c>
      <c r="I121" s="517" t="s">
        <v>3817</v>
      </c>
    </row>
    <row r="122" spans="1:9">
      <c r="H122" s="517"/>
    </row>
    <row r="123" spans="1:9" ht="12" thickBot="1">
      <c r="A123" s="540" t="s">
        <v>2527</v>
      </c>
      <c r="B123" s="540"/>
    </row>
    <row r="124" spans="1:9" ht="12.75" thickTop="1">
      <c r="A124" s="542"/>
      <c r="B124" s="542"/>
      <c r="C124" s="542"/>
      <c r="D124" s="542"/>
      <c r="E124" s="506"/>
      <c r="F124" s="542"/>
      <c r="G124" s="542"/>
      <c r="H124" s="567">
        <f>SUM(H120:H121)</f>
        <v>0</v>
      </c>
    </row>
    <row r="126" spans="1:9" ht="12.75">
      <c r="A126" s="544"/>
      <c r="B126" s="544"/>
    </row>
    <row r="127" spans="1:9" ht="12">
      <c r="A127" s="545"/>
      <c r="B127" s="545"/>
    </row>
    <row r="129" spans="1:9" ht="15.75">
      <c r="A129" s="522" t="s">
        <v>2551</v>
      </c>
      <c r="B129" s="522"/>
      <c r="C129" s="522"/>
      <c r="D129" s="522"/>
      <c r="E129" s="510"/>
      <c r="F129" s="522"/>
      <c r="G129" s="522"/>
      <c r="H129" s="522"/>
    </row>
    <row r="130" spans="1:9">
      <c r="A130" s="549" t="s">
        <v>2407</v>
      </c>
      <c r="B130" s="549"/>
      <c r="C130" s="550" t="s">
        <v>2408</v>
      </c>
      <c r="D130" s="550" t="s">
        <v>2385</v>
      </c>
      <c r="E130" s="508" t="s">
        <v>2409</v>
      </c>
      <c r="F130" s="549" t="s">
        <v>2410</v>
      </c>
      <c r="G130" s="550" t="s">
        <v>2411</v>
      </c>
      <c r="H130" s="549" t="s">
        <v>2412</v>
      </c>
    </row>
    <row r="131" spans="1:9" ht="33.75">
      <c r="A131" s="551">
        <v>39</v>
      </c>
      <c r="B131" s="551"/>
      <c r="C131" s="552" t="s">
        <v>2552</v>
      </c>
      <c r="D131" s="553" t="s">
        <v>2553</v>
      </c>
      <c r="E131" s="509"/>
      <c r="F131" s="570">
        <v>1</v>
      </c>
      <c r="G131" s="552" t="s">
        <v>9</v>
      </c>
      <c r="H131" s="570">
        <f>E131*F131</f>
        <v>0</v>
      </c>
      <c r="I131" s="517" t="s">
        <v>3817</v>
      </c>
    </row>
    <row r="132" spans="1:9">
      <c r="H132" s="517"/>
    </row>
    <row r="133" spans="1:9" ht="12" thickBot="1">
      <c r="A133" s="540" t="s">
        <v>2554</v>
      </c>
      <c r="B133" s="540"/>
    </row>
    <row r="134" spans="1:9" ht="12.75" thickTop="1">
      <c r="A134" s="542"/>
      <c r="B134" s="542"/>
      <c r="C134" s="542"/>
      <c r="D134" s="542"/>
      <c r="E134" s="506"/>
      <c r="F134" s="542"/>
      <c r="G134" s="542"/>
      <c r="H134" s="567">
        <f>SUM(H131)</f>
        <v>0</v>
      </c>
    </row>
    <row r="136" spans="1:9" ht="12.75">
      <c r="A136" s="544"/>
      <c r="B136" s="544"/>
    </row>
    <row r="137" spans="1:9" ht="12">
      <c r="A137" s="545"/>
      <c r="B137" s="545"/>
    </row>
    <row r="139" spans="1:9" ht="15.75">
      <c r="A139" s="522" t="s">
        <v>2555</v>
      </c>
      <c r="B139" s="522"/>
      <c r="C139" s="522"/>
      <c r="D139" s="522"/>
      <c r="E139" s="510"/>
      <c r="F139" s="522"/>
      <c r="G139" s="522"/>
      <c r="H139" s="522"/>
    </row>
    <row r="140" spans="1:9">
      <c r="A140" s="549" t="s">
        <v>2407</v>
      </c>
      <c r="B140" s="549"/>
      <c r="C140" s="550" t="s">
        <v>2408</v>
      </c>
      <c r="D140" s="550" t="s">
        <v>2385</v>
      </c>
      <c r="E140" s="508" t="s">
        <v>2409</v>
      </c>
      <c r="F140" s="549" t="s">
        <v>2410</v>
      </c>
      <c r="G140" s="550" t="s">
        <v>2411</v>
      </c>
      <c r="H140" s="549" t="s">
        <v>2412</v>
      </c>
    </row>
    <row r="141" spans="1:9">
      <c r="A141" s="551">
        <v>40</v>
      </c>
      <c r="B141" s="551"/>
      <c r="C141" s="552" t="s">
        <v>2114</v>
      </c>
      <c r="D141" s="553" t="s">
        <v>2556</v>
      </c>
      <c r="E141" s="509"/>
      <c r="F141" s="570">
        <v>4</v>
      </c>
      <c r="G141" s="552" t="s">
        <v>2557</v>
      </c>
      <c r="H141" s="570">
        <f>E141*F141</f>
        <v>0</v>
      </c>
      <c r="I141" s="517" t="s">
        <v>1651</v>
      </c>
    </row>
    <row r="142" spans="1:9">
      <c r="A142" s="551">
        <v>41</v>
      </c>
      <c r="B142" s="551"/>
      <c r="C142" s="552" t="s">
        <v>2114</v>
      </c>
      <c r="D142" s="553" t="s">
        <v>2558</v>
      </c>
      <c r="E142" s="509"/>
      <c r="F142" s="570">
        <v>16</v>
      </c>
      <c r="G142" s="552" t="s">
        <v>2557</v>
      </c>
      <c r="H142" s="570">
        <f t="shared" ref="H142:H147" si="2">E142*F142</f>
        <v>0</v>
      </c>
      <c r="I142" s="517" t="s">
        <v>1651</v>
      </c>
    </row>
    <row r="143" spans="1:9">
      <c r="A143" s="551">
        <v>42</v>
      </c>
      <c r="B143" s="551"/>
      <c r="C143" s="552" t="s">
        <v>2114</v>
      </c>
      <c r="D143" s="553" t="s">
        <v>2559</v>
      </c>
      <c r="E143" s="509"/>
      <c r="F143" s="570">
        <v>13</v>
      </c>
      <c r="G143" s="552" t="s">
        <v>2557</v>
      </c>
      <c r="H143" s="570">
        <f t="shared" si="2"/>
        <v>0</v>
      </c>
      <c r="I143" s="517" t="s">
        <v>1651</v>
      </c>
    </row>
    <row r="144" spans="1:9">
      <c r="A144" s="551">
        <v>43</v>
      </c>
      <c r="B144" s="551"/>
      <c r="C144" s="552"/>
      <c r="D144" s="553" t="s">
        <v>2560</v>
      </c>
      <c r="E144" s="509"/>
      <c r="F144" s="570">
        <v>7</v>
      </c>
      <c r="G144" s="552" t="s">
        <v>2557</v>
      </c>
      <c r="H144" s="570">
        <f t="shared" si="2"/>
        <v>0</v>
      </c>
      <c r="I144" s="517" t="s">
        <v>1651</v>
      </c>
    </row>
    <row r="145" spans="1:9">
      <c r="A145" s="551">
        <v>44</v>
      </c>
      <c r="B145" s="551"/>
      <c r="C145" s="552"/>
      <c r="D145" s="553" t="s">
        <v>2561</v>
      </c>
      <c r="E145" s="509"/>
      <c r="F145" s="570">
        <v>17</v>
      </c>
      <c r="G145" s="552" t="s">
        <v>2562</v>
      </c>
      <c r="H145" s="570">
        <f t="shared" si="2"/>
        <v>0</v>
      </c>
      <c r="I145" s="517" t="s">
        <v>1651</v>
      </c>
    </row>
    <row r="146" spans="1:9">
      <c r="A146" s="551">
        <v>45</v>
      </c>
      <c r="B146" s="551"/>
      <c r="C146" s="552"/>
      <c r="D146" s="553" t="s">
        <v>1719</v>
      </c>
      <c r="E146" s="509"/>
      <c r="F146" s="570">
        <v>6</v>
      </c>
      <c r="G146" s="552" t="s">
        <v>2557</v>
      </c>
      <c r="H146" s="570">
        <f t="shared" si="2"/>
        <v>0</v>
      </c>
      <c r="I146" s="517" t="s">
        <v>1651</v>
      </c>
    </row>
    <row r="147" spans="1:9">
      <c r="A147" s="551">
        <v>46</v>
      </c>
      <c r="B147" s="551"/>
      <c r="C147" s="552" t="s">
        <v>2114</v>
      </c>
      <c r="D147" s="543" t="s">
        <v>2563</v>
      </c>
      <c r="E147" s="509"/>
      <c r="F147" s="570">
        <v>4</v>
      </c>
      <c r="G147" s="552" t="s">
        <v>2557</v>
      </c>
      <c r="H147" s="570">
        <f t="shared" si="2"/>
        <v>0</v>
      </c>
      <c r="I147" s="517" t="s">
        <v>1651</v>
      </c>
    </row>
    <row r="148" spans="1:9">
      <c r="H148" s="517"/>
    </row>
    <row r="149" spans="1:9" ht="12" thickBot="1">
      <c r="A149" s="540" t="s">
        <v>2564</v>
      </c>
      <c r="B149" s="540"/>
    </row>
    <row r="150" spans="1:9" ht="12.75" thickTop="1">
      <c r="A150" s="542"/>
      <c r="B150" s="542"/>
      <c r="C150" s="542"/>
      <c r="D150" s="542"/>
      <c r="E150" s="506"/>
      <c r="F150" s="542"/>
      <c r="G150" s="542"/>
      <c r="H150" s="567">
        <f>SUM(H141:H147)</f>
        <v>0</v>
      </c>
    </row>
    <row r="152" spans="1:9" ht="12.75">
      <c r="A152" s="544"/>
      <c r="B152" s="544"/>
    </row>
    <row r="153" spans="1:9" ht="12">
      <c r="A153" s="545"/>
      <c r="B153" s="545"/>
    </row>
  </sheetData>
  <sheetProtection algorithmName="SHA-512" hashValue="kzmVnSpPuI5s68RQpOBPTIDNyNsbKTztOCQhDLsDza90SCgB5z9dllPbzwhuquOta8AKxuUn76RjE5XLLxXjHQ==" saltValue="A0p2wN6En4+tLddQvrUfbw==" spinCount="100000" sheet="1" objects="1" scenarios="1" selectLockedCell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&amp;L&amp;8&amp;F     &amp;A&amp;R&amp;8&amp;D
&amp;P z &amp;N</oddFooter>
  </headerFooter>
  <rowBreaks count="3" manualBreakCount="3">
    <brk id="28" max="16383" man="1"/>
    <brk id="100" max="16383" man="1"/>
    <brk id="1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35</vt:i4>
      </vt:variant>
    </vt:vector>
  </HeadingPairs>
  <TitlesOfParts>
    <vt:vector size="49" baseType="lpstr">
      <vt:lpstr>Kryci list</vt:lpstr>
      <vt:lpstr>Rekapitulace</vt:lpstr>
      <vt:lpstr>Položky</vt:lpstr>
      <vt:lpstr>1.etapa R ZTI</vt:lpstr>
      <vt:lpstr>1.etapa - Vytápění</vt:lpstr>
      <vt:lpstr>1.etapa - Vytápění-ZTI</vt:lpstr>
      <vt:lpstr>1.etapa R silnoproud</vt:lpstr>
      <vt:lpstr>1.etapa R slaboproud</vt:lpstr>
      <vt:lpstr>1.etapa MaR</vt:lpstr>
      <vt:lpstr>2.etapa R ZTI</vt:lpstr>
      <vt:lpstr>2.etapa - Vytápění</vt:lpstr>
      <vt:lpstr>2.etapa HRJ - Jímací vedení</vt:lpstr>
      <vt:lpstr>2.eta EL NNS-Vnitřní silnoproud</vt:lpstr>
      <vt:lpstr>2.etapa EL- Vnitřní slabopr</vt:lpstr>
      <vt:lpstr>__CENA__</vt:lpstr>
      <vt:lpstr>__MAIN__</vt:lpstr>
      <vt:lpstr>Rekapitulace!__MAIN2__</vt:lpstr>
      <vt:lpstr>__MAIN3__</vt:lpstr>
      <vt:lpstr>__SAZBA__</vt:lpstr>
      <vt:lpstr>__T0__</vt:lpstr>
      <vt:lpstr>__T1__</vt:lpstr>
      <vt:lpstr>__T2__</vt:lpstr>
      <vt:lpstr>__T3__</vt:lpstr>
      <vt:lpstr>__TE0__</vt:lpstr>
      <vt:lpstr>__TE1__</vt:lpstr>
      <vt:lpstr>__TE2__</vt:lpstr>
      <vt:lpstr>Rekapitulace!__TR0__</vt:lpstr>
      <vt:lpstr>Rekapitulace!__TR1__</vt:lpstr>
      <vt:lpstr>'2.etapa R ZTI'!Excel_BuiltIn__FilterDatabase</vt:lpstr>
      <vt:lpstr>'1.etapa - Vytápění'!Názvy_tisku</vt:lpstr>
      <vt:lpstr>'1.etapa - Vytápění-ZTI'!Názvy_tisku</vt:lpstr>
      <vt:lpstr>'1.etapa R silnoproud'!Názvy_tisku</vt:lpstr>
      <vt:lpstr>'1.etapa R slaboproud'!Názvy_tisku</vt:lpstr>
      <vt:lpstr>'1.etapa R ZTI'!Názvy_tisku</vt:lpstr>
      <vt:lpstr>'2.eta EL NNS-Vnitřní silnoproud'!Názvy_tisku</vt:lpstr>
      <vt:lpstr>'2.etapa - Vytápění'!Názvy_tisku</vt:lpstr>
      <vt:lpstr>'2.etapa EL- Vnitřní slabopr'!Názvy_tisku</vt:lpstr>
      <vt:lpstr>'2.etapa HRJ - Jímací vedení'!Názvy_tisku</vt:lpstr>
      <vt:lpstr>'2.etapa R ZTI'!Názvy_tisku</vt:lpstr>
      <vt:lpstr>Položky!Názvy_tisku</vt:lpstr>
      <vt:lpstr>'1.etapa - Vytápění'!Oblast_tisku</vt:lpstr>
      <vt:lpstr>'1.etapa - Vytápění-ZTI'!Oblast_tisku</vt:lpstr>
      <vt:lpstr>'1.etapa R slaboproud'!Oblast_tisku</vt:lpstr>
      <vt:lpstr>'1.etapa R ZTI'!Oblast_tisku</vt:lpstr>
      <vt:lpstr>'2.eta EL NNS-Vnitřní silnoproud'!Oblast_tisku</vt:lpstr>
      <vt:lpstr>'2.etapa - Vytápění'!Oblast_tisku</vt:lpstr>
      <vt:lpstr>'2.etapa EL- Vnitřní slabopr'!Oblast_tisku</vt:lpstr>
      <vt:lpstr>'2.etapa HRJ - Jímací vedení'!Oblast_tisku</vt:lpstr>
      <vt:lpstr>'2.etapa R ZTI'!Oblast_tisku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Zimmermannová Taťána</cp:lastModifiedBy>
  <cp:lastPrinted>2020-03-15T23:39:42Z</cp:lastPrinted>
  <dcterms:created xsi:type="dcterms:W3CDTF">2007-10-16T11:08:58Z</dcterms:created>
  <dcterms:modified xsi:type="dcterms:W3CDTF">2020-05-19T08:29:49Z</dcterms:modified>
</cp:coreProperties>
</file>