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gát\Documents\2021\Zakázky 2021\Oprava fasády tel. ústředna\"/>
    </mc:Choice>
  </mc:AlternateContent>
  <bookViews>
    <workbookView xWindow="0" yWindow="0" windowWidth="20490" windowHeight="7755" activeTab="1"/>
  </bookViews>
  <sheets>
    <sheet name="Rekapitulace stavby" sheetId="1" r:id="rId1"/>
    <sheet name="202034 - Oprava fasády te..." sheetId="2" r:id="rId2"/>
  </sheets>
  <definedNames>
    <definedName name="_xlnm._FilterDatabase" localSheetId="1" hidden="1">'202034 - Oprava fasády te...'!$C$126:$K$194</definedName>
    <definedName name="_xlnm.Print_Titles" localSheetId="1">'202034 - Oprava fasády te...'!$126:$126</definedName>
    <definedName name="_xlnm.Print_Titles" localSheetId="0">'Rekapitulace stavby'!$92:$92</definedName>
    <definedName name="_xlnm.Print_Area" localSheetId="1">'202034 - Oprava fasády te...'!$C$116:$J$194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L85" i="1" l="1"/>
  <c r="J35" i="2" l="1"/>
  <c r="J34" i="2"/>
  <c r="AY95" i="1" s="1"/>
  <c r="J33" i="2"/>
  <c r="AX95" i="1" s="1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T170" i="2"/>
  <c r="R171" i="2"/>
  <c r="R170" i="2"/>
  <c r="P171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T164" i="2"/>
  <c r="R165" i="2"/>
  <c r="R164" i="2"/>
  <c r="P165" i="2"/>
  <c r="P164" i="2"/>
  <c r="BI163" i="2"/>
  <c r="BH163" i="2"/>
  <c r="BG163" i="2"/>
  <c r="BF163" i="2"/>
  <c r="T163" i="2"/>
  <c r="T162" i="2"/>
  <c r="R163" i="2"/>
  <c r="R162" i="2"/>
  <c r="P163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 s="1"/>
  <c r="R136" i="2"/>
  <c r="R135" i="2" s="1"/>
  <c r="P136" i="2"/>
  <c r="P135" i="2" s="1"/>
  <c r="BI134" i="2"/>
  <c r="BH134" i="2"/>
  <c r="BG134" i="2"/>
  <c r="BF134" i="2"/>
  <c r="T134" i="2"/>
  <c r="T133" i="2" s="1"/>
  <c r="R134" i="2"/>
  <c r="R133" i="2" s="1"/>
  <c r="P134" i="2"/>
  <c r="P133" i="2" s="1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F121" i="2"/>
  <c r="E119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24" i="2" s="1"/>
  <c r="J15" i="2"/>
  <c r="J13" i="2"/>
  <c r="E13" i="2"/>
  <c r="F123" i="2" s="1"/>
  <c r="J12" i="2"/>
  <c r="J10" i="2"/>
  <c r="J87" i="2" s="1"/>
  <c r="L90" i="1"/>
  <c r="AM90" i="1"/>
  <c r="AM89" i="1"/>
  <c r="L89" i="1"/>
  <c r="AM87" i="1"/>
  <c r="L87" i="1"/>
  <c r="L84" i="1"/>
  <c r="BK193" i="2"/>
  <c r="J186" i="2"/>
  <c r="J184" i="2"/>
  <c r="BK183" i="2"/>
  <c r="J180" i="2"/>
  <c r="J179" i="2"/>
  <c r="BK176" i="2"/>
  <c r="BK175" i="2"/>
  <c r="J174" i="2"/>
  <c r="BK173" i="2"/>
  <c r="BK171" i="2"/>
  <c r="BK165" i="2"/>
  <c r="BK158" i="2"/>
  <c r="BK155" i="2"/>
  <c r="BK152" i="2"/>
  <c r="BK140" i="2"/>
  <c r="J138" i="2"/>
  <c r="J136" i="2"/>
  <c r="J134" i="2"/>
  <c r="BK131" i="2"/>
  <c r="J194" i="2"/>
  <c r="J192" i="2"/>
  <c r="BK191" i="2"/>
  <c r="BK190" i="2"/>
  <c r="BK189" i="2"/>
  <c r="J183" i="2"/>
  <c r="BK182" i="2"/>
  <c r="BK181" i="2"/>
  <c r="BK180" i="2"/>
  <c r="BK178" i="2"/>
  <c r="J176" i="2"/>
  <c r="J175" i="2"/>
  <c r="BK174" i="2"/>
  <c r="J173" i="2"/>
  <c r="J171" i="2"/>
  <c r="J169" i="2"/>
  <c r="BK163" i="2"/>
  <c r="BK161" i="2"/>
  <c r="BK160" i="2"/>
  <c r="BK159" i="2"/>
  <c r="J153" i="2"/>
  <c r="BK151" i="2"/>
  <c r="BK150" i="2"/>
  <c r="BK147" i="2"/>
  <c r="J146" i="2"/>
  <c r="J144" i="2"/>
  <c r="J141" i="2"/>
  <c r="BK139" i="2"/>
  <c r="BK138" i="2"/>
  <c r="BK136" i="2"/>
  <c r="BK134" i="2"/>
  <c r="J132" i="2"/>
  <c r="BK130" i="2"/>
  <c r="AS94" i="1"/>
  <c r="BK194" i="2"/>
  <c r="BK187" i="2"/>
  <c r="J182" i="2"/>
  <c r="BK179" i="2"/>
  <c r="J178" i="2"/>
  <c r="BK169" i="2"/>
  <c r="BK168" i="2"/>
  <c r="J160" i="2"/>
  <c r="J159" i="2"/>
  <c r="J158" i="2"/>
  <c r="J157" i="2"/>
  <c r="J155" i="2"/>
  <c r="J154" i="2"/>
  <c r="BK153" i="2"/>
  <c r="J151" i="2"/>
  <c r="J150" i="2"/>
  <c r="J149" i="2"/>
  <c r="BK148" i="2"/>
  <c r="J147" i="2"/>
  <c r="J145" i="2"/>
  <c r="J143" i="2"/>
  <c r="BK142" i="2"/>
  <c r="BK141" i="2"/>
  <c r="J140" i="2"/>
  <c r="J139" i="2"/>
  <c r="J131" i="2"/>
  <c r="J130" i="2"/>
  <c r="J193" i="2"/>
  <c r="BK192" i="2"/>
  <c r="J191" i="2"/>
  <c r="J190" i="2"/>
  <c r="J189" i="2"/>
  <c r="J187" i="2"/>
  <c r="BK186" i="2"/>
  <c r="BK184" i="2"/>
  <c r="J181" i="2"/>
  <c r="J168" i="2"/>
  <c r="J165" i="2"/>
  <c r="J163" i="2"/>
  <c r="J161" i="2"/>
  <c r="BK157" i="2"/>
  <c r="BK154" i="2"/>
  <c r="J152" i="2"/>
  <c r="BK149" i="2"/>
  <c r="J148" i="2"/>
  <c r="BK146" i="2"/>
  <c r="BK145" i="2"/>
  <c r="BK144" i="2"/>
  <c r="BK143" i="2"/>
  <c r="J142" i="2"/>
  <c r="BK132" i="2"/>
  <c r="P129" i="2" l="1"/>
  <c r="BK137" i="2"/>
  <c r="J137" i="2" s="1"/>
  <c r="J99" i="2" s="1"/>
  <c r="P177" i="2"/>
  <c r="R188" i="2"/>
  <c r="BK129" i="2"/>
  <c r="J129" i="2" s="1"/>
  <c r="J96" i="2" s="1"/>
  <c r="T129" i="2"/>
  <c r="T137" i="2"/>
  <c r="BK156" i="2"/>
  <c r="J156" i="2" s="1"/>
  <c r="J100" i="2" s="1"/>
  <c r="T156" i="2"/>
  <c r="P167" i="2"/>
  <c r="P188" i="2"/>
  <c r="R129" i="2"/>
  <c r="R137" i="2"/>
  <c r="P156" i="2"/>
  <c r="R156" i="2"/>
  <c r="BK167" i="2"/>
  <c r="J167" i="2" s="1"/>
  <c r="J104" i="2" s="1"/>
  <c r="T167" i="2"/>
  <c r="P172" i="2"/>
  <c r="BK177" i="2"/>
  <c r="J177" i="2" s="1"/>
  <c r="J107" i="2" s="1"/>
  <c r="R177" i="2"/>
  <c r="T185" i="2"/>
  <c r="BK188" i="2"/>
  <c r="J188" i="2" s="1"/>
  <c r="J109" i="2" s="1"/>
  <c r="P137" i="2"/>
  <c r="R167" i="2"/>
  <c r="BK172" i="2"/>
  <c r="J172" i="2"/>
  <c r="J106" i="2" s="1"/>
  <c r="R172" i="2"/>
  <c r="T172" i="2"/>
  <c r="T177" i="2"/>
  <c r="BK185" i="2"/>
  <c r="J185" i="2"/>
  <c r="J108" i="2" s="1"/>
  <c r="P185" i="2"/>
  <c r="R185" i="2"/>
  <c r="T188" i="2"/>
  <c r="F90" i="2"/>
  <c r="J123" i="2"/>
  <c r="BE130" i="2"/>
  <c r="BE134" i="2"/>
  <c r="BE136" i="2"/>
  <c r="BE138" i="2"/>
  <c r="BE139" i="2"/>
  <c r="BE151" i="2"/>
  <c r="BE152" i="2"/>
  <c r="BE155" i="2"/>
  <c r="BE158" i="2"/>
  <c r="BE169" i="2"/>
  <c r="BE182" i="2"/>
  <c r="BE189" i="2"/>
  <c r="BE190" i="2"/>
  <c r="BE191" i="2"/>
  <c r="BE192" i="2"/>
  <c r="BE193" i="2"/>
  <c r="F89" i="2"/>
  <c r="BE132" i="2"/>
  <c r="BE144" i="2"/>
  <c r="BE145" i="2"/>
  <c r="BE150" i="2"/>
  <c r="BE165" i="2"/>
  <c r="BE180" i="2"/>
  <c r="BE183" i="2"/>
  <c r="BE186" i="2"/>
  <c r="BE194" i="2"/>
  <c r="BK135" i="2"/>
  <c r="J135" i="2" s="1"/>
  <c r="J98" i="2" s="1"/>
  <c r="BK162" i="2"/>
  <c r="J162" i="2" s="1"/>
  <c r="J101" i="2" s="1"/>
  <c r="BK164" i="2"/>
  <c r="J164" i="2" s="1"/>
  <c r="J102" i="2" s="1"/>
  <c r="BK170" i="2"/>
  <c r="J170" i="2" s="1"/>
  <c r="J105" i="2" s="1"/>
  <c r="J124" i="2"/>
  <c r="BE131" i="2"/>
  <c r="BE140" i="2"/>
  <c r="BE142" i="2"/>
  <c r="BE148" i="2"/>
  <c r="BE154" i="2"/>
  <c r="BE157" i="2"/>
  <c r="BE171" i="2"/>
  <c r="BE173" i="2"/>
  <c r="BE174" i="2"/>
  <c r="BE176" i="2"/>
  <c r="BE178" i="2"/>
  <c r="BE179" i="2"/>
  <c r="BE184" i="2"/>
  <c r="BK133" i="2"/>
  <c r="J133" i="2" s="1"/>
  <c r="J97" i="2" s="1"/>
  <c r="BE141" i="2"/>
  <c r="BE143" i="2"/>
  <c r="BE146" i="2"/>
  <c r="BE147" i="2"/>
  <c r="BE149" i="2"/>
  <c r="BE153" i="2"/>
  <c r="BE159" i="2"/>
  <c r="BE160" i="2"/>
  <c r="BE161" i="2"/>
  <c r="BE163" i="2"/>
  <c r="BE168" i="2"/>
  <c r="BE175" i="2"/>
  <c r="BE181" i="2"/>
  <c r="BE187" i="2"/>
  <c r="F32" i="2"/>
  <c r="BA95" i="1" s="1"/>
  <c r="BA94" i="1" s="1"/>
  <c r="W30" i="1" s="1"/>
  <c r="F34" i="2"/>
  <c r="BC95" i="1" s="1"/>
  <c r="BC94" i="1" s="1"/>
  <c r="W32" i="1" s="1"/>
  <c r="J32" i="2"/>
  <c r="AW95" i="1" s="1"/>
  <c r="F35" i="2"/>
  <c r="BD95" i="1" s="1"/>
  <c r="BD94" i="1" s="1"/>
  <c r="W33" i="1" s="1"/>
  <c r="F33" i="2"/>
  <c r="BB95" i="1" s="1"/>
  <c r="BB94" i="1" s="1"/>
  <c r="W31" i="1" s="1"/>
  <c r="R128" i="2" l="1"/>
  <c r="P166" i="2"/>
  <c r="T128" i="2"/>
  <c r="R166" i="2"/>
  <c r="T166" i="2"/>
  <c r="P128" i="2"/>
  <c r="P127" i="2"/>
  <c r="AU95" i="1" s="1"/>
  <c r="AU94" i="1" s="1"/>
  <c r="BK128" i="2"/>
  <c r="J128" i="2" s="1"/>
  <c r="J95" i="2" s="1"/>
  <c r="BK166" i="2"/>
  <c r="J166" i="2" s="1"/>
  <c r="J103" i="2" s="1"/>
  <c r="F31" i="2"/>
  <c r="AZ95" i="1" s="1"/>
  <c r="AZ94" i="1" s="1"/>
  <c r="AV94" i="1" s="1"/>
  <c r="AK29" i="1" s="1"/>
  <c r="AY94" i="1"/>
  <c r="AW94" i="1"/>
  <c r="AK30" i="1" s="1"/>
  <c r="AX94" i="1"/>
  <c r="J31" i="2"/>
  <c r="AV95" i="1" s="1"/>
  <c r="AT95" i="1" s="1"/>
  <c r="T127" i="2" l="1"/>
  <c r="R127" i="2"/>
  <c r="BK127" i="2"/>
  <c r="J127" i="2" s="1"/>
  <c r="J94" i="2" s="1"/>
  <c r="AT94" i="1"/>
  <c r="W29" i="1"/>
  <c r="J28" i="2" l="1"/>
  <c r="AG95" i="1" s="1"/>
  <c r="AG94" i="1" s="1"/>
  <c r="AK26" i="1" s="1"/>
  <c r="AK35" i="1" s="1"/>
  <c r="AN95" i="1" l="1"/>
  <c r="J37" i="2"/>
  <c r="AN94" i="1"/>
</calcChain>
</file>

<file path=xl/sharedStrings.xml><?xml version="1.0" encoding="utf-8"?>
<sst xmlns="http://schemas.openxmlformats.org/spreadsheetml/2006/main" count="1080" uniqueCount="350">
  <si>
    <t>Export Komplet</t>
  </si>
  <si>
    <t/>
  </si>
  <si>
    <t>2.0</t>
  </si>
  <si>
    <t>False</t>
  </si>
  <si>
    <t>{e0a57771-1f08-4f21-bb29-1423add23a40}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</si>
  <si>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</si>
  <si>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</si>
  <si>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</si>
  <si>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</si>
  <si>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</si>
  <si>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</si>
  <si>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</si>
  <si>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</si>
  <si>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202034</t>
  </si>
  <si>
    <t>Stavba:</t>
  </si>
  <si>
    <t>Oprava fasády tel. ústředna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</si>
  <si>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</si>
  <si>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</si>
  <si>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</si>
  <si>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</si>
  <si>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</si>
  <si>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</si>
  <si>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</si>
  <si>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</si>
  <si>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</si>
  <si>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</si>
  <si>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</si>
  <si>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</si>
  <si>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</si>
  <si>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</si>
  <si>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</si>
  <si>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</si>
  <si>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</si>
  <si>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</si>
  <si>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</si>
  <si>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</si>
  <si>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</si>
  <si>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</si>
  <si>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</si>
  <si>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</si>
  <si>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</si>
  <si>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</si>
  <si>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</si>
  <si>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</si>
  <si>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</si>
  <si>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</si>
  <si>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</si>
  <si>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</si>
  <si>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</si>
  <si>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</si>
  <si>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</si>
  <si>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</si>
  <si>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</si>
  <si>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</si>
  <si>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</si>
  <si>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</si>
  <si>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</si>
  <si>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</si>
  <si>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</si>
  <si>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</si>
  <si>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</si>
  <si>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</si>
  <si>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</si>
  <si>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</si>
  <si>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</si>
  <si>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</si>
  <si>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</si>
  <si>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</si>
  <si>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</si>
  <si>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</si>
  <si>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</si>
  <si>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</si>
  <si>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</si>
  <si>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</si>
  <si>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</si>
  <si>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</si>
  <si>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</si>
  <si>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</si>
  <si>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</si>
  <si>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</si>
  <si>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</si>
  <si>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</si>
  <si>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</si>
  <si>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</si>
  <si>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</si>
  <si>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</si>
  <si>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</si>
  <si>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</si>
  <si>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</si>
  <si>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</si>
  <si>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</si>
  <si>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</si>
  <si>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</si>
  <si>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</si>
  <si>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</si>
  <si>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</si>
  <si>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</si>
  <si>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</si>
  <si>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</si>
  <si>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</si>
  <si>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</si>
  <si>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</si>
  <si>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</si>
  <si>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</si>
  <si>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</si>
  <si>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</si>
  <si>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</si>
  <si>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</si>
  <si>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</si>
  <si>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</si>
  <si>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</si>
  <si>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</si>
  <si>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</si>
  <si>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</si>
  <si>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</si>
  <si>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</si>
  <si>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</si>
  <si>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</si>
  <si>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</si>
  <si>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</si>
  <si>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-1965080765</t>
  </si>
  <si>
    <t>113107322</t>
  </si>
  <si>
    <t>Odstranění podkladu z kameniva drceného tl 200 mm strojně pl do 50 m2</t>
  </si>
  <si>
    <t>657486154</t>
  </si>
  <si>
    <t>3</t>
  </si>
  <si>
    <t>122151401</t>
  </si>
  <si>
    <t>Vykopávky v zemníku na suchu v hornině třídy těžitelnosti I, skupiny 1 a 2 objem do 20 m3 strojně</t>
  </si>
  <si>
    <t>m3</t>
  </si>
  <si>
    <t>1029733531</t>
  </si>
  <si>
    <t>Svislé a kompletní konstrukce</t>
  </si>
  <si>
    <t>346244811</t>
  </si>
  <si>
    <t>Přizdívky izolační tl 65 mm z cihel dl 290 mm pevnosti P 20 na MC 10</t>
  </si>
  <si>
    <t>46792223</t>
  </si>
  <si>
    <t>5</t>
  </si>
  <si>
    <t>Komunikace pozemní</t>
  </si>
  <si>
    <t>564861111</t>
  </si>
  <si>
    <t>Podklad ze štěrkodrtě ŠD tl 200 mm</t>
  </si>
  <si>
    <t>951174886</t>
  </si>
  <si>
    <t>6</t>
  </si>
  <si>
    <t>Úpravy povrchů, podlahy a osazování výplní</t>
  </si>
  <si>
    <t>619995001</t>
  </si>
  <si>
    <t>Začištění omítek kolem oken, dveří, podlah nebo obkladů</t>
  </si>
  <si>
    <t>m</t>
  </si>
  <si>
    <t>1887890354</t>
  </si>
  <si>
    <t>7</t>
  </si>
  <si>
    <t>622135011</t>
  </si>
  <si>
    <t>Vyrovnání podkladu vnějších stěn tmelem tl do 2 mm</t>
  </si>
  <si>
    <t>-1576770404</t>
  </si>
  <si>
    <t>8</t>
  </si>
  <si>
    <t>622142001</t>
  </si>
  <si>
    <t>Potažení vnějších stěn sklovláknitým pletivem vtlačeným do tenkovrstvé hmoty</t>
  </si>
  <si>
    <t>716203344</t>
  </si>
  <si>
    <t>9</t>
  </si>
  <si>
    <t>622143002</t>
  </si>
  <si>
    <t>Montáž omítkových plastových nebo pozinkovaných dilatačních profilů</t>
  </si>
  <si>
    <t>2055201542</t>
  </si>
  <si>
    <t>10</t>
  </si>
  <si>
    <t>M</t>
  </si>
  <si>
    <t>28342203</t>
  </si>
  <si>
    <t>profil dilatační  PVC s tkaninou pro omítky tl do 6mm dilatace do 10mm</t>
  </si>
  <si>
    <t>-1777177962</t>
  </si>
  <si>
    <t>11</t>
  </si>
  <si>
    <t>622143003</t>
  </si>
  <si>
    <t>Montáž omítkových plastových nebo pozinkovaných rohových profilů s tkaninou</t>
  </si>
  <si>
    <t>-1322256132</t>
  </si>
  <si>
    <t>12</t>
  </si>
  <si>
    <t>55343025</t>
  </si>
  <si>
    <t>profil rohový Pz+PVC pro vnější omítky tl 7mm</t>
  </si>
  <si>
    <t>-1738547706</t>
  </si>
  <si>
    <t>13</t>
  </si>
  <si>
    <t>622143004</t>
  </si>
  <si>
    <t>Montáž omítkových samolepících začišťovacích profilů pro spojení s okenním rámem</t>
  </si>
  <si>
    <t>1962078289</t>
  </si>
  <si>
    <t>14</t>
  </si>
  <si>
    <t>59051476</t>
  </si>
  <si>
    <t>profil začišťovací PVC 9mm s výztužnou tkaninou  ETICS</t>
  </si>
  <si>
    <t>-1293699813</t>
  </si>
  <si>
    <t>622325202R</t>
  </si>
  <si>
    <t>Oprava vnější  omítky v rozsahu do 30%</t>
  </si>
  <si>
    <t>2116663807</t>
  </si>
  <si>
    <t>16</t>
  </si>
  <si>
    <t>622381021</t>
  </si>
  <si>
    <t>Tenkovrstvá minerální zrnitá omítka tl. 2,0 mm včetně penetrace vnějších stěn (sokl)</t>
  </si>
  <si>
    <t>905118817</t>
  </si>
  <si>
    <t>17</t>
  </si>
  <si>
    <t>622531021</t>
  </si>
  <si>
    <t>Tenkovrstvá silikonová zrnitá omítka tl. 2,0 mm včetně penetrace vnějších stěn</t>
  </si>
  <si>
    <t>1222594214</t>
  </si>
  <si>
    <t>18</t>
  </si>
  <si>
    <t>629991011</t>
  </si>
  <si>
    <t>Zakrytí výplní otvorů a svislých ploch fólií přilepenou lepící páskou</t>
  </si>
  <si>
    <t>2087612507</t>
  </si>
  <si>
    <t>19</t>
  </si>
  <si>
    <t>629995101</t>
  </si>
  <si>
    <t>Očištění vnějších ploch tlakovou vodou</t>
  </si>
  <si>
    <t>992191138</t>
  </si>
  <si>
    <t>20</t>
  </si>
  <si>
    <t>629999011</t>
  </si>
  <si>
    <t>Příplatek k úpravám povrchů za provádění styku dvou barev nebo struktur na fasádě</t>
  </si>
  <si>
    <t>-468120742</t>
  </si>
  <si>
    <t>637211111</t>
  </si>
  <si>
    <t>Okapový chodník z betonových dlaždic tl 40 mm na MC 10</t>
  </si>
  <si>
    <t>200497251</t>
  </si>
  <si>
    <t>22</t>
  </si>
  <si>
    <t>644941111</t>
  </si>
  <si>
    <t>Osazování ventilačních mřížek velikosti do 150 x 200 mm</t>
  </si>
  <si>
    <t>kus</t>
  </si>
  <si>
    <t>-521060724</t>
  </si>
  <si>
    <t>23</t>
  </si>
  <si>
    <t>55341427</t>
  </si>
  <si>
    <t>mřížka větrací nerezová se síťovinou 150x150mm</t>
  </si>
  <si>
    <t>44110061</t>
  </si>
  <si>
    <t>Ostatní konstrukce a práce, bourání</t>
  </si>
  <si>
    <t>24</t>
  </si>
  <si>
    <t>941211111</t>
  </si>
  <si>
    <t>Montáž lešení řadového rámového lehkého zatížení do 200 kg/m2 š do 0,9 m v do 10 m</t>
  </si>
  <si>
    <t>1911716852</t>
  </si>
  <si>
    <t>25</t>
  </si>
  <si>
    <t>941211211</t>
  </si>
  <si>
    <t>Příplatek k lešení řadovému rámovému lehkému š 0,9 m v do 25 m za první a ZKD den použití</t>
  </si>
  <si>
    <t>-1585456136</t>
  </si>
  <si>
    <t>26</t>
  </si>
  <si>
    <t>941211811</t>
  </si>
  <si>
    <t>Demontáž lešení řadového rámového lehkého zatížení do 200 kg/m2 š do 0,9 m v do 10 m</t>
  </si>
  <si>
    <t>-1862892981</t>
  </si>
  <si>
    <t>27</t>
  </si>
  <si>
    <t>978015341</t>
  </si>
  <si>
    <t>Otlučení (osekání) vnější vápenné nebo vápenocementové omítky stupně členitosti 1 a 2 rozsahu do 30%</t>
  </si>
  <si>
    <t>1671891125</t>
  </si>
  <si>
    <t>28</t>
  </si>
  <si>
    <t>978036141</t>
  </si>
  <si>
    <t>Otlučení (osekání) cementových omítek vnějších ploch v rozsahu do 30 %</t>
  </si>
  <si>
    <t>1384985440</t>
  </si>
  <si>
    <t>997</t>
  </si>
  <si>
    <t>Přesun sutě</t>
  </si>
  <si>
    <t>29</t>
  </si>
  <si>
    <t>997013609</t>
  </si>
  <si>
    <t>Poplatek za uložení na skládce (skládkovné) stavebního odpadu ze směsí nebo oddělených frakcí betonu, cihel a keramických výrobků kód odpadu 17 01 07</t>
  </si>
  <si>
    <t>t</t>
  </si>
  <si>
    <t>-1085032746</t>
  </si>
  <si>
    <t>998</t>
  </si>
  <si>
    <t>Přesun hmot</t>
  </si>
  <si>
    <t>30</t>
  </si>
  <si>
    <t>998011001</t>
  </si>
  <si>
    <t>Přesun hmot pro budovy zděné v do 6 m</t>
  </si>
  <si>
    <t>-2085085735</t>
  </si>
  <si>
    <t>PSV</t>
  </si>
  <si>
    <t>Práce a dodávky PSV</t>
  </si>
  <si>
    <t>711</t>
  </si>
  <si>
    <t>Izolace proti vodě, vlhkosti a plynům</t>
  </si>
  <si>
    <t>31</t>
  </si>
  <si>
    <t>711112051</t>
  </si>
  <si>
    <t>Provedení izolace proti zemní vlhkosti svislé za studena 2x nátěr tekutou elastickou hydroizolací</t>
  </si>
  <si>
    <t>-1010618527</t>
  </si>
  <si>
    <t>32</t>
  </si>
  <si>
    <t>24617150</t>
  </si>
  <si>
    <t>nátěr hydroizolační na bázi asfaltu a plastu do spodní stavby</t>
  </si>
  <si>
    <t>kg</t>
  </si>
  <si>
    <t>-408055791</t>
  </si>
  <si>
    <t>751</t>
  </si>
  <si>
    <t>Vzduchotechnika</t>
  </si>
  <si>
    <t>33</t>
  </si>
  <si>
    <t>751398821</t>
  </si>
  <si>
    <t>Demontáž větrací mřížky stěnové do průřezu 0,040 m2</t>
  </si>
  <si>
    <t>-261561235</t>
  </si>
  <si>
    <t>764</t>
  </si>
  <si>
    <t>Konstrukce klempířské</t>
  </si>
  <si>
    <t>34</t>
  </si>
  <si>
    <t>764002851</t>
  </si>
  <si>
    <t>Demontáž oplechování parapetů do suti</t>
  </si>
  <si>
    <t>886942266</t>
  </si>
  <si>
    <t>35</t>
  </si>
  <si>
    <t>764004863</t>
  </si>
  <si>
    <t>Demontáž svodu k dalšímu použití</t>
  </si>
  <si>
    <t>-2009087508</t>
  </si>
  <si>
    <t>36</t>
  </si>
  <si>
    <t>764226403</t>
  </si>
  <si>
    <t>Oplechování parapetů rovných mechanicky kotvené z Al plechu rš 250 mm</t>
  </si>
  <si>
    <t>-1142277937</t>
  </si>
  <si>
    <t>37</t>
  </si>
  <si>
    <t>764508131</t>
  </si>
  <si>
    <t>Montáž kruhového svodu</t>
  </si>
  <si>
    <t>-1870657480</t>
  </si>
  <si>
    <t>766</t>
  </si>
  <si>
    <t>Konstrukce truhlářské</t>
  </si>
  <si>
    <t>38</t>
  </si>
  <si>
    <t>61140051</t>
  </si>
  <si>
    <t>okno plastové otevíravé/sklopné dvojsklo přes plochu 1m2 do v 1,5m</t>
  </si>
  <si>
    <t>-1432825847</t>
  </si>
  <si>
    <t>39</t>
  </si>
  <si>
    <t>766622131</t>
  </si>
  <si>
    <t>Montáž plastových oken plochy přes 1 m2 otevíravých výšky do 1,5 m s rámem do zdiva</t>
  </si>
  <si>
    <t>727213714</t>
  </si>
  <si>
    <t>40</t>
  </si>
  <si>
    <t>766622813R</t>
  </si>
  <si>
    <t>Demontáž rámu jednoduchých oken dřevěných do 4 m2</t>
  </si>
  <si>
    <t>-1844881963</t>
  </si>
  <si>
    <t>41</t>
  </si>
  <si>
    <t>766622861</t>
  </si>
  <si>
    <t>Vyvěšení křídel dřevěných nebo plastových okenních do 1,5 m2</t>
  </si>
  <si>
    <t>-480834054</t>
  </si>
  <si>
    <t>42</t>
  </si>
  <si>
    <t>766694112</t>
  </si>
  <si>
    <t>Montáž parapetních desek dřevěných nebo plastových šířky do 30 cm délky do 1,6 m</t>
  </si>
  <si>
    <t>-971580479</t>
  </si>
  <si>
    <t>43</t>
  </si>
  <si>
    <t>61140078</t>
  </si>
  <si>
    <t>parapet plastový vnitřní – š 200mm, barva bílá</t>
  </si>
  <si>
    <t>564119629</t>
  </si>
  <si>
    <t>44</t>
  </si>
  <si>
    <t>766694113</t>
  </si>
  <si>
    <t>Montáž parapetních desek dřevěných nebo plastových šířky do 30 cm délky do 2,6 m</t>
  </si>
  <si>
    <t>-242418731</t>
  </si>
  <si>
    <t>767</t>
  </si>
  <si>
    <t>Konstrukce zámečnické</t>
  </si>
  <si>
    <t>45</t>
  </si>
  <si>
    <t>767661811</t>
  </si>
  <si>
    <t>Demontáž mříží pevných nebo otevíravých</t>
  </si>
  <si>
    <t>1415429459</t>
  </si>
  <si>
    <t>46</t>
  </si>
  <si>
    <t>767662110</t>
  </si>
  <si>
    <t>Dodávka a montáž mříží pevných šroubovaných - úprava pozink (8 ks)</t>
  </si>
  <si>
    <t>853210433</t>
  </si>
  <si>
    <t>783</t>
  </si>
  <si>
    <t>Dokončovací práce - nátěry</t>
  </si>
  <si>
    <t>47</t>
  </si>
  <si>
    <t>783101203</t>
  </si>
  <si>
    <t>Jemné obroušení podkladu truhlářských konstrukcí před provedením nátěru</t>
  </si>
  <si>
    <t>888267417</t>
  </si>
  <si>
    <t>48</t>
  </si>
  <si>
    <t>783218111</t>
  </si>
  <si>
    <t>Lazurovací dvojnásobný syntetický nátěr tesařských konstrukcí</t>
  </si>
  <si>
    <t>1777102751</t>
  </si>
  <si>
    <t>49</t>
  </si>
  <si>
    <t>783401313</t>
  </si>
  <si>
    <t>Odmaštění klempířských konstrukcí ředidlovým odmašťovačem před provedením nátěru</t>
  </si>
  <si>
    <t>639884795</t>
  </si>
  <si>
    <t>50</t>
  </si>
  <si>
    <t>783417103</t>
  </si>
  <si>
    <t>Krycí jednonásobný syntetický samozákladující nátěr klempířských konstrukcí</t>
  </si>
  <si>
    <t>755691534</t>
  </si>
  <si>
    <t>51</t>
  </si>
  <si>
    <t>783823101</t>
  </si>
  <si>
    <t>Penetrační akrylátový nátěr hladkých betonových povrchů</t>
  </si>
  <si>
    <t>-1541354625</t>
  </si>
  <si>
    <t>52</t>
  </si>
  <si>
    <t>783826301</t>
  </si>
  <si>
    <t>Elastický (trvale pružný) akrylátový nátěr omítek</t>
  </si>
  <si>
    <t>88630943</t>
  </si>
  <si>
    <t>Oprava fasády obj.č.019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</si>
</sst>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167" fontId="0" fillId="0" borderId="10" xfId="0" applyNumberFormat="1" applyFont="1" applyBorder="1" applyAlignment="1">
      <alignment vertical="center"/>
    </xf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31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0" workbookViewId="0">
      <selection activeCell="AA65" sqref="AA6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1" t="s">
        <v>5</v>
      </c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9" t="s">
        <v>13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200" t="s">
        <v>349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19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19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1">
        <f>ROUND(AG94,2)</f>
        <v>0</v>
      </c>
      <c r="AL26" s="182"/>
      <c r="AM26" s="182"/>
      <c r="AN26" s="182"/>
      <c r="AO26" s="18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3" t="s">
        <v>30</v>
      </c>
      <c r="M28" s="183"/>
      <c r="N28" s="183"/>
      <c r="O28" s="183"/>
      <c r="P28" s="183"/>
      <c r="Q28" s="26"/>
      <c r="R28" s="26"/>
      <c r="S28" s="26"/>
      <c r="T28" s="26"/>
      <c r="U28" s="26"/>
      <c r="V28" s="26"/>
      <c r="W28" s="183" t="s">
        <v>31</v>
      </c>
      <c r="X28" s="183"/>
      <c r="Y28" s="183"/>
      <c r="Z28" s="183"/>
      <c r="AA28" s="183"/>
      <c r="AB28" s="183"/>
      <c r="AC28" s="183"/>
      <c r="AD28" s="183"/>
      <c r="AE28" s="183"/>
      <c r="AF28" s="26"/>
      <c r="AG28" s="26"/>
      <c r="AH28" s="26"/>
      <c r="AI28" s="26"/>
      <c r="AJ28" s="26"/>
      <c r="AK28" s="183" t="s">
        <v>32</v>
      </c>
      <c r="AL28" s="183"/>
      <c r="AM28" s="183"/>
      <c r="AN28" s="183"/>
      <c r="AO28" s="183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74">
        <v>0.21</v>
      </c>
      <c r="M29" s="173"/>
      <c r="N29" s="173"/>
      <c r="O29" s="173"/>
      <c r="P29" s="173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ROUND(AV94, 2)</f>
        <v>0</v>
      </c>
      <c r="AL29" s="173"/>
      <c r="AM29" s="173"/>
      <c r="AN29" s="173"/>
      <c r="AO29" s="173"/>
      <c r="AR29" s="31"/>
    </row>
    <row r="30" spans="1:71" s="3" customFormat="1" ht="14.45" customHeight="1">
      <c r="B30" s="31"/>
      <c r="F30" s="23" t="s">
        <v>35</v>
      </c>
      <c r="L30" s="174">
        <v>0.15</v>
      </c>
      <c r="M30" s="173"/>
      <c r="N30" s="173"/>
      <c r="O30" s="173"/>
      <c r="P30" s="173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ROUND(AW94, 2)</f>
        <v>0</v>
      </c>
      <c r="AL30" s="173"/>
      <c r="AM30" s="173"/>
      <c r="AN30" s="173"/>
      <c r="AO30" s="173"/>
      <c r="AR30" s="31"/>
    </row>
    <row r="31" spans="1:71" s="3" customFormat="1" ht="14.45" hidden="1" customHeight="1">
      <c r="B31" s="31"/>
      <c r="F31" s="23" t="s">
        <v>36</v>
      </c>
      <c r="L31" s="174">
        <v>0.21</v>
      </c>
      <c r="M31" s="173"/>
      <c r="N31" s="173"/>
      <c r="O31" s="173"/>
      <c r="P31" s="173"/>
      <c r="W31" s="172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31"/>
    </row>
    <row r="32" spans="1:71" s="3" customFormat="1" ht="14.45" hidden="1" customHeight="1">
      <c r="B32" s="31"/>
      <c r="F32" s="23" t="s">
        <v>37</v>
      </c>
      <c r="L32" s="174">
        <v>0.15</v>
      </c>
      <c r="M32" s="173"/>
      <c r="N32" s="173"/>
      <c r="O32" s="173"/>
      <c r="P32" s="173"/>
      <c r="W32" s="172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31"/>
    </row>
    <row r="33" spans="1:57" s="3" customFormat="1" ht="14.45" hidden="1" customHeight="1">
      <c r="B33" s="31"/>
      <c r="F33" s="23" t="s">
        <v>38</v>
      </c>
      <c r="L33" s="174">
        <v>0</v>
      </c>
      <c r="M33" s="173"/>
      <c r="N33" s="173"/>
      <c r="O33" s="173"/>
      <c r="P33" s="173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75" t="s">
        <v>41</v>
      </c>
      <c r="Y35" s="176"/>
      <c r="Z35" s="176"/>
      <c r="AA35" s="176"/>
      <c r="AB35" s="176"/>
      <c r="AC35" s="34"/>
      <c r="AD35" s="34"/>
      <c r="AE35" s="34"/>
      <c r="AF35" s="34"/>
      <c r="AG35" s="34"/>
      <c r="AH35" s="34"/>
      <c r="AI35" s="34"/>
      <c r="AJ35" s="34"/>
      <c r="AK35" s="177">
        <f>SUM(AK26:AK33)</f>
        <v>0</v>
      </c>
      <c r="AL35" s="176"/>
      <c r="AM35" s="176"/>
      <c r="AN35" s="176"/>
      <c r="AO35" s="178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 t="str">
        <f>K5</f>
        <v>202034</v>
      </c>
      <c r="AR84" s="45"/>
    </row>
    <row r="85" spans="1:90" s="5" customFormat="1" ht="36.950000000000003" customHeight="1">
      <c r="B85" s="46"/>
      <c r="C85" s="47" t="s">
        <v>14</v>
      </c>
      <c r="L85" s="163" t="str">
        <f>K6</f>
        <v>Oprava fasády obj.č.019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65" t="str">
        <f>IF(AN8= "","",AN8)</f>
        <v/>
      </c>
      <c r="AN87" s="165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66" t="str">
        <f>IF(E17="","",E17)</f>
        <v xml:space="preserve"> </v>
      </c>
      <c r="AN89" s="167"/>
      <c r="AO89" s="167"/>
      <c r="AP89" s="167"/>
      <c r="AQ89" s="26"/>
      <c r="AR89" s="27"/>
      <c r="AS89" s="168" t="s">
        <v>49</v>
      </c>
      <c r="AT89" s="16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66" t="str">
        <f>IF(E20="","",E20)</f>
        <v xml:space="preserve"> </v>
      </c>
      <c r="AN90" s="167"/>
      <c r="AO90" s="167"/>
      <c r="AP90" s="167"/>
      <c r="AQ90" s="26"/>
      <c r="AR90" s="27"/>
      <c r="AS90" s="170"/>
      <c r="AT90" s="17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0"/>
      <c r="AT91" s="17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53" t="s">
        <v>50</v>
      </c>
      <c r="D92" s="154"/>
      <c r="E92" s="154"/>
      <c r="F92" s="154"/>
      <c r="G92" s="154"/>
      <c r="H92" s="54"/>
      <c r="I92" s="155" t="s">
        <v>51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6" t="s">
        <v>52</v>
      </c>
      <c r="AH92" s="154"/>
      <c r="AI92" s="154"/>
      <c r="AJ92" s="154"/>
      <c r="AK92" s="154"/>
      <c r="AL92" s="154"/>
      <c r="AM92" s="154"/>
      <c r="AN92" s="155" t="s">
        <v>53</v>
      </c>
      <c r="AO92" s="154"/>
      <c r="AP92" s="157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1">
        <f>ROUND(AG95,2)</f>
        <v>0</v>
      </c>
      <c r="AH94" s="161"/>
      <c r="AI94" s="161"/>
      <c r="AJ94" s="161"/>
      <c r="AK94" s="161"/>
      <c r="AL94" s="161"/>
      <c r="AM94" s="161"/>
      <c r="AN94" s="162">
        <f>SUM(AG94,AT94)</f>
        <v>0</v>
      </c>
      <c r="AO94" s="162"/>
      <c r="AP94" s="16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702.70502999999997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68</v>
      </c>
      <c r="BT94" s="71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0" s="7" customFormat="1" ht="16.5" customHeight="1">
      <c r="A95" s="72" t="s">
        <v>72</v>
      </c>
      <c r="B95" s="73"/>
      <c r="C95" s="74"/>
      <c r="D95" s="160" t="s">
        <v>13</v>
      </c>
      <c r="E95" s="160"/>
      <c r="F95" s="160"/>
      <c r="G95" s="160"/>
      <c r="H95" s="160"/>
      <c r="I95" s="75"/>
      <c r="J95" s="160" t="s">
        <v>15</v>
      </c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58">
        <f>'202034 - Oprava fasády te...'!J28</f>
        <v>0</v>
      </c>
      <c r="AH95" s="159"/>
      <c r="AI95" s="159"/>
      <c r="AJ95" s="159"/>
      <c r="AK95" s="159"/>
      <c r="AL95" s="159"/>
      <c r="AM95" s="159"/>
      <c r="AN95" s="158">
        <f>SUM(AG95,AT95)</f>
        <v>0</v>
      </c>
      <c r="AO95" s="159"/>
      <c r="AP95" s="159"/>
      <c r="AQ95" s="76" t="s">
        <v>73</v>
      </c>
      <c r="AR95" s="73"/>
      <c r="AS95" s="77">
        <v>0</v>
      </c>
      <c r="AT95" s="78">
        <f>ROUND(SUM(AV95:AW95),2)</f>
        <v>0</v>
      </c>
      <c r="AU95" s="79">
        <f>'202034 - Oprava fasády te...'!P127</f>
        <v>702.70502599999998</v>
      </c>
      <c r="AV95" s="78">
        <f>'202034 - Oprava fasády te...'!J31</f>
        <v>0</v>
      </c>
      <c r="AW95" s="78">
        <f>'202034 - Oprava fasády te...'!J32</f>
        <v>0</v>
      </c>
      <c r="AX95" s="78">
        <f>'202034 - Oprava fasády te...'!J33</f>
        <v>0</v>
      </c>
      <c r="AY95" s="78">
        <f>'202034 - Oprava fasády te...'!J34</f>
        <v>0</v>
      </c>
      <c r="AZ95" s="78">
        <f>'202034 - Oprava fasády te...'!F31</f>
        <v>0</v>
      </c>
      <c r="BA95" s="78">
        <f>'202034 - Oprava fasády te...'!F32</f>
        <v>0</v>
      </c>
      <c r="BB95" s="78">
        <f>'202034 - Oprava fasády te...'!F33</f>
        <v>0</v>
      </c>
      <c r="BC95" s="78">
        <f>'202034 - Oprava fasády te...'!F34</f>
        <v>0</v>
      </c>
      <c r="BD95" s="80">
        <f>'202034 - Oprava fasády te...'!F35</f>
        <v>0</v>
      </c>
      <c r="BT95" s="81" t="s">
        <v>74</v>
      </c>
      <c r="BU95" s="81" t="s">
        <v>75</v>
      </c>
      <c r="BV95" s="81" t="s">
        <v>70</v>
      </c>
      <c r="BW95" s="81" t="s">
        <v>4</v>
      </c>
      <c r="BX95" s="81" t="s">
        <v>71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034 - Oprava fasády te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5"/>
  <sheetViews>
    <sheetView showGridLines="0" tabSelected="1" topLeftCell="A151" workbookViewId="0">
      <selection activeCell="I163" sqref="I16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51" t="s">
        <v>5</v>
      </c>
      <c r="M2" s="152"/>
      <c r="N2" s="152"/>
      <c r="O2" s="152"/>
      <c r="P2" s="152"/>
      <c r="Q2" s="152"/>
      <c r="R2" s="152"/>
      <c r="S2" s="152"/>
      <c r="T2" s="152"/>
      <c r="U2" s="152"/>
      <c r="V2" s="152"/>
      <c r="AT2" s="14" t="s">
        <v>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hidden="1" customHeight="1">
      <c r="B4" s="17"/>
      <c r="D4" s="18" t="s">
        <v>77</v>
      </c>
      <c r="L4" s="17"/>
      <c r="M4" s="83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2" customFormat="1" ht="12" hidden="1" customHeight="1">
      <c r="A6" s="26"/>
      <c r="B6" s="27"/>
      <c r="C6" s="26"/>
      <c r="D6" s="23" t="s">
        <v>14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hidden="1" customHeight="1">
      <c r="A7" s="26"/>
      <c r="B7" s="27"/>
      <c r="C7" s="26"/>
      <c r="D7" s="26"/>
      <c r="E7" s="163" t="s">
        <v>15</v>
      </c>
      <c r="F7" s="184"/>
      <c r="G7" s="184"/>
      <c r="H7" s="184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 hidden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hidden="1" customHeight="1">
      <c r="A9" s="26"/>
      <c r="B9" s="27"/>
      <c r="C9" s="26"/>
      <c r="D9" s="23" t="s">
        <v>16</v>
      </c>
      <c r="E9" s="26"/>
      <c r="F9" s="21" t="s">
        <v>1</v>
      </c>
      <c r="G9" s="26"/>
      <c r="H9" s="26"/>
      <c r="I9" s="23" t="s">
        <v>17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hidden="1" customHeight="1">
      <c r="A10" s="26"/>
      <c r="B10" s="27"/>
      <c r="C10" s="26"/>
      <c r="D10" s="23" t="s">
        <v>18</v>
      </c>
      <c r="E10" s="26"/>
      <c r="F10" s="21" t="s">
        <v>19</v>
      </c>
      <c r="G10" s="26"/>
      <c r="H10" s="26"/>
      <c r="I10" s="23" t="s">
        <v>20</v>
      </c>
      <c r="J10" s="49">
        <f>'Rekapitulace stavby'!AN8</f>
        <v>0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hidden="1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tr">
        <f>IF('Rekapitulace stavby'!AN10="","",'Rekapitulace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hidden="1" customHeight="1">
      <c r="A13" s="26"/>
      <c r="B13" s="27"/>
      <c r="C13" s="26"/>
      <c r="D13" s="26"/>
      <c r="E13" s="21" t="str">
        <f>IF('Rekapitulace stavby'!E11="","",'Rekapitulace stavby'!E11)</f>
        <v xml:space="preserve"> </v>
      </c>
      <c r="F13" s="26"/>
      <c r="G13" s="26"/>
      <c r="H13" s="26"/>
      <c r="I13" s="23" t="s">
        <v>23</v>
      </c>
      <c r="J13" s="21" t="str">
        <f>IF('Rekapitulace stavby'!AN11="","",'Rekapitulace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hidden="1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hidden="1" customHeight="1">
      <c r="A15" s="26"/>
      <c r="B15" s="27"/>
      <c r="C15" s="26"/>
      <c r="D15" s="23" t="s">
        <v>24</v>
      </c>
      <c r="E15" s="26"/>
      <c r="F15" s="26"/>
      <c r="G15" s="26"/>
      <c r="H15" s="26"/>
      <c r="I15" s="23" t="s">
        <v>22</v>
      </c>
      <c r="J15" s="21" t="str">
        <f>'Rekapitulace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hidden="1" customHeight="1">
      <c r="A16" s="26"/>
      <c r="B16" s="27"/>
      <c r="C16" s="26"/>
      <c r="D16" s="26"/>
      <c r="E16" s="179" t="str">
        <f>'Rekapitulace stavby'!E14</f>
        <v xml:space="preserve"> </v>
      </c>
      <c r="F16" s="179"/>
      <c r="G16" s="179"/>
      <c r="H16" s="179"/>
      <c r="I16" s="23" t="s">
        <v>23</v>
      </c>
      <c r="J16" s="21" t="str">
        <f>'Rekapitulace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hidden="1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hidden="1" customHeight="1">
      <c r="A18" s="26"/>
      <c r="B18" s="27"/>
      <c r="C18" s="26"/>
      <c r="D18" s="23" t="s">
        <v>25</v>
      </c>
      <c r="E18" s="26"/>
      <c r="F18" s="26"/>
      <c r="G18" s="26"/>
      <c r="H18" s="26"/>
      <c r="I18" s="23" t="s">
        <v>22</v>
      </c>
      <c r="J18" s="21" t="str">
        <f>IF('Rekapitulace stavby'!AN16="","",'Rekapitulace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hidden="1" customHeight="1">
      <c r="A19" s="26"/>
      <c r="B19" s="27"/>
      <c r="C19" s="26"/>
      <c r="D19" s="26"/>
      <c r="E19" s="21" t="str">
        <f>IF('Rekapitulace stavby'!E17="","",'Rekapitulace stavby'!E17)</f>
        <v xml:space="preserve"> </v>
      </c>
      <c r="F19" s="26"/>
      <c r="G19" s="26"/>
      <c r="H19" s="26"/>
      <c r="I19" s="23" t="s">
        <v>23</v>
      </c>
      <c r="J19" s="21" t="str">
        <f>IF('Rekapitulace stavby'!AN17="","",'Rekapitulace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hidden="1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hidden="1" customHeight="1">
      <c r="A21" s="26"/>
      <c r="B21" s="27"/>
      <c r="C21" s="26"/>
      <c r="D21" s="23" t="s">
        <v>27</v>
      </c>
      <c r="E21" s="26"/>
      <c r="F21" s="26"/>
      <c r="G21" s="26"/>
      <c r="H21" s="26"/>
      <c r="I21" s="23" t="s">
        <v>22</v>
      </c>
      <c r="J21" s="21" t="str">
        <f>IF('Rekapitulace stavby'!AN19="","",'Rekapitulace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hidden="1" customHeight="1">
      <c r="A22" s="26"/>
      <c r="B22" s="27"/>
      <c r="C22" s="26"/>
      <c r="D22" s="26"/>
      <c r="E22" s="21" t="str">
        <f>IF('Rekapitulace stavby'!E20="","",'Rekapitulace stavby'!E20)</f>
        <v xml:space="preserve"> </v>
      </c>
      <c r="F22" s="26"/>
      <c r="G22" s="26"/>
      <c r="H22" s="26"/>
      <c r="I22" s="23" t="s">
        <v>23</v>
      </c>
      <c r="J22" s="21" t="str">
        <f>IF('Rekapitulace stavby'!AN20="","",'Rekapitulace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hidden="1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hidden="1" customHeight="1">
      <c r="A24" s="26"/>
      <c r="B24" s="27"/>
      <c r="C24" s="26"/>
      <c r="D24" s="23" t="s">
        <v>28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hidden="1" customHeight="1">
      <c r="A25" s="84"/>
      <c r="B25" s="85"/>
      <c r="C25" s="84"/>
      <c r="D25" s="84"/>
      <c r="E25" s="180" t="s">
        <v>1</v>
      </c>
      <c r="F25" s="180"/>
      <c r="G25" s="180"/>
      <c r="H25" s="180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hidden="1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hidden="1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hidden="1" customHeight="1">
      <c r="A28" s="26"/>
      <c r="B28" s="27"/>
      <c r="C28" s="26"/>
      <c r="D28" s="87" t="s">
        <v>29</v>
      </c>
      <c r="E28" s="26"/>
      <c r="F28" s="26"/>
      <c r="G28" s="26"/>
      <c r="H28" s="26"/>
      <c r="I28" s="26"/>
      <c r="J28" s="65">
        <f>ROUND(J127,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hidden="1" customHeight="1">
      <c r="A30" s="26"/>
      <c r="B30" s="27"/>
      <c r="C30" s="26"/>
      <c r="D30" s="26"/>
      <c r="E30" s="26"/>
      <c r="F30" s="30" t="s">
        <v>31</v>
      </c>
      <c r="G30" s="26"/>
      <c r="H30" s="26"/>
      <c r="I30" s="30" t="s">
        <v>30</v>
      </c>
      <c r="J30" s="30" t="s">
        <v>32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hidden="1" customHeight="1">
      <c r="A31" s="26"/>
      <c r="B31" s="27"/>
      <c r="C31" s="26"/>
      <c r="D31" s="88" t="s">
        <v>33</v>
      </c>
      <c r="E31" s="23" t="s">
        <v>34</v>
      </c>
      <c r="F31" s="89">
        <f>ROUND((SUM(BE127:BE194)),  2)</f>
        <v>0</v>
      </c>
      <c r="G31" s="26"/>
      <c r="H31" s="26"/>
      <c r="I31" s="90">
        <v>0.21</v>
      </c>
      <c r="J31" s="89">
        <f>ROUND(((SUM(BE127:BE194))*I31),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3" t="s">
        <v>35</v>
      </c>
      <c r="F32" s="89">
        <f>ROUND((SUM(BF127:BF194)),  2)</f>
        <v>0</v>
      </c>
      <c r="G32" s="26"/>
      <c r="H32" s="26"/>
      <c r="I32" s="90">
        <v>0.15</v>
      </c>
      <c r="J32" s="89">
        <f>ROUND(((SUM(BF127:BF194))*I32),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36</v>
      </c>
      <c r="F33" s="89">
        <f>ROUND((SUM(BG127:BG194)),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37</v>
      </c>
      <c r="F34" s="89">
        <f>ROUND((SUM(BH127:BH194)),  2)</f>
        <v>0</v>
      </c>
      <c r="G34" s="26"/>
      <c r="H34" s="26"/>
      <c r="I34" s="90">
        <v>0.15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89">
        <f>ROUND((SUM(BI127:BI194)),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hidden="1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hidden="1" customHeight="1">
      <c r="A37" s="26"/>
      <c r="B37" s="27"/>
      <c r="C37" s="91"/>
      <c r="D37" s="92" t="s">
        <v>39</v>
      </c>
      <c r="E37" s="54"/>
      <c r="F37" s="54"/>
      <c r="G37" s="93" t="s">
        <v>40</v>
      </c>
      <c r="H37" s="94" t="s">
        <v>41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44</v>
      </c>
      <c r="E61" s="29"/>
      <c r="F61" s="97" t="s">
        <v>45</v>
      </c>
      <c r="G61" s="39" t="s">
        <v>44</v>
      </c>
      <c r="H61" s="29"/>
      <c r="I61" s="29"/>
      <c r="J61" s="98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44</v>
      </c>
      <c r="E76" s="29"/>
      <c r="F76" s="97" t="s">
        <v>45</v>
      </c>
      <c r="G76" s="39" t="s">
        <v>44</v>
      </c>
      <c r="H76" s="29"/>
      <c r="I76" s="29"/>
      <c r="J76" s="98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78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63" t="str">
        <f>E7</f>
        <v>Oprava fasády tel. ústředna</v>
      </c>
      <c r="F85" s="184"/>
      <c r="G85" s="184"/>
      <c r="H85" s="18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hidden="1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hidden="1" customHeight="1">
      <c r="A87" s="26"/>
      <c r="B87" s="27"/>
      <c r="C87" s="23" t="s">
        <v>18</v>
      </c>
      <c r="D87" s="26"/>
      <c r="E87" s="26"/>
      <c r="F87" s="21" t="str">
        <f>F10</f>
        <v xml:space="preserve"> </v>
      </c>
      <c r="G87" s="26"/>
      <c r="H87" s="26"/>
      <c r="I87" s="23" t="s">
        <v>20</v>
      </c>
      <c r="J87" s="49">
        <f>IF(J10="","",J10)</f>
        <v>0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hidden="1" customHeight="1">
      <c r="A89" s="26"/>
      <c r="B89" s="27"/>
      <c r="C89" s="23" t="s">
        <v>21</v>
      </c>
      <c r="D89" s="26"/>
      <c r="E89" s="26"/>
      <c r="F89" s="21" t="str">
        <f>E13</f>
        <v xml:space="preserve"> </v>
      </c>
      <c r="G89" s="26"/>
      <c r="H89" s="26"/>
      <c r="I89" s="23" t="s">
        <v>25</v>
      </c>
      <c r="J89" s="24" t="str">
        <f>E19</f>
        <v xml:space="preserve"> 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hidden="1" customHeight="1">
      <c r="A90" s="26"/>
      <c r="B90" s="27"/>
      <c r="C90" s="23" t="s">
        <v>24</v>
      </c>
      <c r="D90" s="26"/>
      <c r="E90" s="26"/>
      <c r="F90" s="21" t="str">
        <f>IF(E16="","",E16)</f>
        <v xml:space="preserve"> </v>
      </c>
      <c r="G90" s="26"/>
      <c r="H90" s="26"/>
      <c r="I90" s="23" t="s">
        <v>27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hidden="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hidden="1" customHeight="1">
      <c r="A92" s="26"/>
      <c r="B92" s="27"/>
      <c r="C92" s="99" t="s">
        <v>79</v>
      </c>
      <c r="D92" s="91"/>
      <c r="E92" s="91"/>
      <c r="F92" s="91"/>
      <c r="G92" s="91"/>
      <c r="H92" s="91"/>
      <c r="I92" s="91"/>
      <c r="J92" s="100" t="s">
        <v>80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hidden="1" customHeight="1">
      <c r="A94" s="26"/>
      <c r="B94" s="27"/>
      <c r="C94" s="101" t="s">
        <v>81</v>
      </c>
      <c r="D94" s="26"/>
      <c r="E94" s="26"/>
      <c r="F94" s="26"/>
      <c r="G94" s="26"/>
      <c r="H94" s="26"/>
      <c r="I94" s="26"/>
      <c r="J94" s="65">
        <f>J127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82</v>
      </c>
    </row>
    <row r="95" spans="1:47" s="9" customFormat="1" ht="24.95" hidden="1" customHeight="1">
      <c r="B95" s="102"/>
      <c r="D95" s="103" t="s">
        <v>83</v>
      </c>
      <c r="E95" s="104"/>
      <c r="F95" s="104"/>
      <c r="G95" s="104"/>
      <c r="H95" s="104"/>
      <c r="I95" s="104"/>
      <c r="J95" s="105">
        <f>J128</f>
        <v>0</v>
      </c>
      <c r="L95" s="102"/>
    </row>
    <row r="96" spans="1:47" s="10" customFormat="1" ht="19.899999999999999" hidden="1" customHeight="1">
      <c r="B96" s="106"/>
      <c r="D96" s="107" t="s">
        <v>84</v>
      </c>
      <c r="E96" s="108"/>
      <c r="F96" s="108"/>
      <c r="G96" s="108"/>
      <c r="H96" s="108"/>
      <c r="I96" s="108"/>
      <c r="J96" s="109">
        <f>J129</f>
        <v>0</v>
      </c>
      <c r="L96" s="106"/>
    </row>
    <row r="97" spans="1:31" s="10" customFormat="1" ht="19.899999999999999" hidden="1" customHeight="1">
      <c r="B97" s="106"/>
      <c r="D97" s="107" t="s">
        <v>85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1:31" s="10" customFormat="1" ht="19.899999999999999" hidden="1" customHeight="1">
      <c r="B98" s="106"/>
      <c r="D98" s="107" t="s">
        <v>86</v>
      </c>
      <c r="E98" s="108"/>
      <c r="F98" s="108"/>
      <c r="G98" s="108"/>
      <c r="H98" s="108"/>
      <c r="I98" s="108"/>
      <c r="J98" s="109">
        <f>J135</f>
        <v>0</v>
      </c>
      <c r="L98" s="106"/>
    </row>
    <row r="99" spans="1:31" s="10" customFormat="1" ht="19.899999999999999" hidden="1" customHeight="1">
      <c r="B99" s="106"/>
      <c r="D99" s="107" t="s">
        <v>87</v>
      </c>
      <c r="E99" s="108"/>
      <c r="F99" s="108"/>
      <c r="G99" s="108"/>
      <c r="H99" s="108"/>
      <c r="I99" s="108"/>
      <c r="J99" s="109">
        <f>J137</f>
        <v>0</v>
      </c>
      <c r="L99" s="106"/>
    </row>
    <row r="100" spans="1:31" s="10" customFormat="1" ht="19.899999999999999" hidden="1" customHeight="1">
      <c r="B100" s="106"/>
      <c r="D100" s="107" t="s">
        <v>88</v>
      </c>
      <c r="E100" s="108"/>
      <c r="F100" s="108"/>
      <c r="G100" s="108"/>
      <c r="H100" s="108"/>
      <c r="I100" s="108"/>
      <c r="J100" s="109">
        <f>J156</f>
        <v>0</v>
      </c>
      <c r="L100" s="106"/>
    </row>
    <row r="101" spans="1:31" s="10" customFormat="1" ht="19.899999999999999" hidden="1" customHeight="1">
      <c r="B101" s="106"/>
      <c r="D101" s="107" t="s">
        <v>89</v>
      </c>
      <c r="E101" s="108"/>
      <c r="F101" s="108"/>
      <c r="G101" s="108"/>
      <c r="H101" s="108"/>
      <c r="I101" s="108"/>
      <c r="J101" s="109">
        <f>J162</f>
        <v>0</v>
      </c>
      <c r="L101" s="106"/>
    </row>
    <row r="102" spans="1:31" s="10" customFormat="1" ht="19.899999999999999" hidden="1" customHeight="1">
      <c r="B102" s="106"/>
      <c r="D102" s="107" t="s">
        <v>90</v>
      </c>
      <c r="E102" s="108"/>
      <c r="F102" s="108"/>
      <c r="G102" s="108"/>
      <c r="H102" s="108"/>
      <c r="I102" s="108"/>
      <c r="J102" s="109">
        <f>J164</f>
        <v>0</v>
      </c>
      <c r="L102" s="106"/>
    </row>
    <row r="103" spans="1:31" s="9" customFormat="1" ht="24.95" hidden="1" customHeight="1">
      <c r="B103" s="102"/>
      <c r="D103" s="103" t="s">
        <v>91</v>
      </c>
      <c r="E103" s="104"/>
      <c r="F103" s="104"/>
      <c r="G103" s="104"/>
      <c r="H103" s="104"/>
      <c r="I103" s="104"/>
      <c r="J103" s="105">
        <f>J166</f>
        <v>0</v>
      </c>
      <c r="L103" s="102"/>
    </row>
    <row r="104" spans="1:31" s="10" customFormat="1" ht="19.899999999999999" hidden="1" customHeight="1">
      <c r="B104" s="106"/>
      <c r="D104" s="107" t="s">
        <v>92</v>
      </c>
      <c r="E104" s="108"/>
      <c r="F104" s="108"/>
      <c r="G104" s="108"/>
      <c r="H104" s="108"/>
      <c r="I104" s="108"/>
      <c r="J104" s="109">
        <f>J167</f>
        <v>0</v>
      </c>
      <c r="L104" s="106"/>
    </row>
    <row r="105" spans="1:31" s="10" customFormat="1" ht="19.899999999999999" hidden="1" customHeight="1">
      <c r="B105" s="106"/>
      <c r="D105" s="107" t="s">
        <v>93</v>
      </c>
      <c r="E105" s="108"/>
      <c r="F105" s="108"/>
      <c r="G105" s="108"/>
      <c r="H105" s="108"/>
      <c r="I105" s="108"/>
      <c r="J105" s="109">
        <f>J170</f>
        <v>0</v>
      </c>
      <c r="L105" s="106"/>
    </row>
    <row r="106" spans="1:31" s="10" customFormat="1" ht="19.899999999999999" hidden="1" customHeight="1">
      <c r="B106" s="106"/>
      <c r="D106" s="107" t="s">
        <v>94</v>
      </c>
      <c r="E106" s="108"/>
      <c r="F106" s="108"/>
      <c r="G106" s="108"/>
      <c r="H106" s="108"/>
      <c r="I106" s="108"/>
      <c r="J106" s="109">
        <f>J172</f>
        <v>0</v>
      </c>
      <c r="L106" s="106"/>
    </row>
    <row r="107" spans="1:31" s="10" customFormat="1" ht="19.899999999999999" hidden="1" customHeight="1">
      <c r="B107" s="106"/>
      <c r="D107" s="107" t="s">
        <v>95</v>
      </c>
      <c r="E107" s="108"/>
      <c r="F107" s="108"/>
      <c r="G107" s="108"/>
      <c r="H107" s="108"/>
      <c r="I107" s="108"/>
      <c r="J107" s="109">
        <f>J177</f>
        <v>0</v>
      </c>
      <c r="L107" s="106"/>
    </row>
    <row r="108" spans="1:31" s="10" customFormat="1" ht="19.899999999999999" hidden="1" customHeight="1">
      <c r="B108" s="106"/>
      <c r="D108" s="107" t="s">
        <v>96</v>
      </c>
      <c r="E108" s="108"/>
      <c r="F108" s="108"/>
      <c r="G108" s="108"/>
      <c r="H108" s="108"/>
      <c r="I108" s="108"/>
      <c r="J108" s="109">
        <f>J185</f>
        <v>0</v>
      </c>
      <c r="L108" s="106"/>
    </row>
    <row r="109" spans="1:31" s="10" customFormat="1" ht="19.899999999999999" hidden="1" customHeight="1">
      <c r="B109" s="106"/>
      <c r="D109" s="107" t="s">
        <v>97</v>
      </c>
      <c r="E109" s="108"/>
      <c r="F109" s="108"/>
      <c r="G109" s="108"/>
      <c r="H109" s="108"/>
      <c r="I109" s="108"/>
      <c r="J109" s="109">
        <f>J188</f>
        <v>0</v>
      </c>
      <c r="L109" s="106"/>
    </row>
    <row r="110" spans="1:31" s="2" customFormat="1" ht="21.75" hidden="1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hidden="1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hidden="1"/>
    <row r="113" spans="1:63" hidden="1"/>
    <row r="114" spans="1:63" hidden="1"/>
    <row r="115" spans="1:63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24.95" customHeight="1">
      <c r="A116" s="26"/>
      <c r="B116" s="27"/>
      <c r="C116" s="18" t="s">
        <v>98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14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63" t="str">
        <f>E7</f>
        <v>Oprava fasády tel. ústředna</v>
      </c>
      <c r="F119" s="184"/>
      <c r="G119" s="184"/>
      <c r="H119" s="184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18</v>
      </c>
      <c r="D121" s="26"/>
      <c r="E121" s="26"/>
      <c r="F121" s="21" t="str">
        <f>F10</f>
        <v xml:space="preserve"> </v>
      </c>
      <c r="G121" s="26"/>
      <c r="H121" s="26"/>
      <c r="I121" s="23" t="s">
        <v>20</v>
      </c>
      <c r="J121" s="49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21</v>
      </c>
      <c r="D123" s="26"/>
      <c r="E123" s="26"/>
      <c r="F123" s="21" t="str">
        <f>E13</f>
        <v xml:space="preserve"> </v>
      </c>
      <c r="G123" s="26"/>
      <c r="H123" s="26"/>
      <c r="I123" s="23" t="s">
        <v>25</v>
      </c>
      <c r="J123" s="24" t="str">
        <f>E19</f>
        <v xml:space="preserve"> 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24</v>
      </c>
      <c r="D124" s="26"/>
      <c r="E124" s="26"/>
      <c r="F124" s="21" t="str">
        <f>IF(E16="","",E16)</f>
        <v xml:space="preserve"> </v>
      </c>
      <c r="G124" s="26"/>
      <c r="H124" s="26"/>
      <c r="I124" s="23" t="s">
        <v>27</v>
      </c>
      <c r="J124" s="24" t="str">
        <f>E22</f>
        <v xml:space="preserve"> 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10"/>
      <c r="B126" s="111"/>
      <c r="C126" s="112" t="s">
        <v>99</v>
      </c>
      <c r="D126" s="113" t="s">
        <v>54</v>
      </c>
      <c r="E126" s="113" t="s">
        <v>50</v>
      </c>
      <c r="F126" s="113" t="s">
        <v>51</v>
      </c>
      <c r="G126" s="113" t="s">
        <v>100</v>
      </c>
      <c r="H126" s="113" t="s">
        <v>101</v>
      </c>
      <c r="I126" s="113" t="s">
        <v>102</v>
      </c>
      <c r="J126" s="114" t="s">
        <v>80</v>
      </c>
      <c r="K126" s="115" t="s">
        <v>103</v>
      </c>
      <c r="L126" s="116"/>
      <c r="M126" s="56" t="s">
        <v>1</v>
      </c>
      <c r="N126" s="57" t="s">
        <v>33</v>
      </c>
      <c r="O126" s="57" t="s">
        <v>104</v>
      </c>
      <c r="P126" s="57" t="s">
        <v>105</v>
      </c>
      <c r="Q126" s="57" t="s">
        <v>106</v>
      </c>
      <c r="R126" s="57" t="s">
        <v>107</v>
      </c>
      <c r="S126" s="57" t="s">
        <v>108</v>
      </c>
      <c r="T126" s="58" t="s">
        <v>109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</row>
    <row r="127" spans="1:63" s="2" customFormat="1" ht="22.9" customHeight="1">
      <c r="A127" s="26"/>
      <c r="B127" s="27"/>
      <c r="C127" s="63" t="s">
        <v>110</v>
      </c>
      <c r="D127" s="26"/>
      <c r="E127" s="26"/>
      <c r="F127" s="26"/>
      <c r="G127" s="26"/>
      <c r="H127" s="26"/>
      <c r="I127" s="26"/>
      <c r="J127" s="117">
        <f>BK127</f>
        <v>0</v>
      </c>
      <c r="K127" s="26"/>
      <c r="L127" s="27"/>
      <c r="M127" s="59"/>
      <c r="N127" s="50"/>
      <c r="O127" s="60"/>
      <c r="P127" s="118">
        <f>P128+P166</f>
        <v>702.70502599999998</v>
      </c>
      <c r="Q127" s="60"/>
      <c r="R127" s="118">
        <f>R128+R166</f>
        <v>22.768495999999999</v>
      </c>
      <c r="S127" s="60"/>
      <c r="T127" s="119">
        <f>T128+T166</f>
        <v>29.403680000000001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68</v>
      </c>
      <c r="AU127" s="14" t="s">
        <v>82</v>
      </c>
      <c r="BK127" s="120">
        <f>BK128+BK166</f>
        <v>0</v>
      </c>
    </row>
    <row r="128" spans="1:63" s="12" customFormat="1" ht="25.9" customHeight="1">
      <c r="B128" s="121"/>
      <c r="D128" s="122" t="s">
        <v>68</v>
      </c>
      <c r="E128" s="123" t="s">
        <v>111</v>
      </c>
      <c r="F128" s="123" t="s">
        <v>112</v>
      </c>
      <c r="J128" s="124">
        <f>BK128</f>
        <v>0</v>
      </c>
      <c r="L128" s="121"/>
      <c r="M128" s="125"/>
      <c r="N128" s="126"/>
      <c r="O128" s="126"/>
      <c r="P128" s="127">
        <f>P129+P133+P135+P137+P156+P162+P164</f>
        <v>581.260626</v>
      </c>
      <c r="Q128" s="126"/>
      <c r="R128" s="127">
        <f>R129+R133+R135+R137+R156+R162+R164</f>
        <v>21.94604</v>
      </c>
      <c r="S128" s="126"/>
      <c r="T128" s="128">
        <f>T129+T133+T135+T137+T156+T162+T164</f>
        <v>28.650500000000001</v>
      </c>
      <c r="AR128" s="122" t="s">
        <v>74</v>
      </c>
      <c r="AT128" s="129" t="s">
        <v>68</v>
      </c>
      <c r="AU128" s="129" t="s">
        <v>69</v>
      </c>
      <c r="AY128" s="122" t="s">
        <v>113</v>
      </c>
      <c r="BK128" s="130">
        <f>BK129+BK133+BK135+BK137+BK156+BK162+BK164</f>
        <v>0</v>
      </c>
    </row>
    <row r="129" spans="1:65" s="12" customFormat="1" ht="22.9" customHeight="1">
      <c r="B129" s="121"/>
      <c r="D129" s="122" t="s">
        <v>68</v>
      </c>
      <c r="E129" s="131" t="s">
        <v>74</v>
      </c>
      <c r="F129" s="131" t="s">
        <v>114</v>
      </c>
      <c r="J129" s="132">
        <f>BK129</f>
        <v>0</v>
      </c>
      <c r="L129" s="121"/>
      <c r="M129" s="125"/>
      <c r="N129" s="126"/>
      <c r="O129" s="126"/>
      <c r="P129" s="127">
        <f>SUM(P130:P132)</f>
        <v>15.305999999999999</v>
      </c>
      <c r="Q129" s="126"/>
      <c r="R129" s="127">
        <f>SUM(R130:R132)</f>
        <v>0</v>
      </c>
      <c r="S129" s="126"/>
      <c r="T129" s="128">
        <f>SUM(T130:T132)</f>
        <v>23.162500000000001</v>
      </c>
      <c r="AR129" s="122" t="s">
        <v>74</v>
      </c>
      <c r="AT129" s="129" t="s">
        <v>68</v>
      </c>
      <c r="AU129" s="129" t="s">
        <v>74</v>
      </c>
      <c r="AY129" s="122" t="s">
        <v>113</v>
      </c>
      <c r="BK129" s="130">
        <f>SUM(BK130:BK132)</f>
        <v>0</v>
      </c>
    </row>
    <row r="130" spans="1:65" s="2" customFormat="1" ht="24.2" customHeight="1">
      <c r="A130" s="26"/>
      <c r="B130" s="133"/>
      <c r="C130" s="186" t="s">
        <v>74</v>
      </c>
      <c r="D130" s="186" t="s">
        <v>115</v>
      </c>
      <c r="E130" s="187" t="s">
        <v>116</v>
      </c>
      <c r="F130" s="188" t="s">
        <v>117</v>
      </c>
      <c r="G130" s="189" t="s">
        <v>118</v>
      </c>
      <c r="H130" s="190">
        <v>42.5</v>
      </c>
      <c r="I130" s="134">
        <v>0</v>
      </c>
      <c r="J130" s="134">
        <f>ROUND(I130*H130,2)</f>
        <v>0</v>
      </c>
      <c r="K130" s="135"/>
      <c r="L130" s="27"/>
      <c r="M130" s="136" t="s">
        <v>1</v>
      </c>
      <c r="N130" s="137" t="s">
        <v>34</v>
      </c>
      <c r="O130" s="138">
        <v>0.20799999999999999</v>
      </c>
      <c r="P130" s="138">
        <f>O130*H130</f>
        <v>8.84</v>
      </c>
      <c r="Q130" s="138">
        <v>0</v>
      </c>
      <c r="R130" s="138">
        <f>Q130*H130</f>
        <v>0</v>
      </c>
      <c r="S130" s="138">
        <v>0.255</v>
      </c>
      <c r="T130" s="139">
        <f>S130*H130</f>
        <v>10.8375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0" t="s">
        <v>119</v>
      </c>
      <c r="AT130" s="140" t="s">
        <v>115</v>
      </c>
      <c r="AU130" s="140" t="s">
        <v>76</v>
      </c>
      <c r="AY130" s="14" t="s">
        <v>113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74</v>
      </c>
      <c r="BK130" s="141">
        <f>ROUND(I130*H130,2)</f>
        <v>0</v>
      </c>
      <c r="BL130" s="14" t="s">
        <v>119</v>
      </c>
      <c r="BM130" s="140" t="s">
        <v>120</v>
      </c>
    </row>
    <row r="131" spans="1:65" s="2" customFormat="1" ht="24.2" customHeight="1">
      <c r="A131" s="26"/>
      <c r="B131" s="133"/>
      <c r="C131" s="186" t="s">
        <v>76</v>
      </c>
      <c r="D131" s="186" t="s">
        <v>115</v>
      </c>
      <c r="E131" s="187" t="s">
        <v>121</v>
      </c>
      <c r="F131" s="188" t="s">
        <v>122</v>
      </c>
      <c r="G131" s="189" t="s">
        <v>118</v>
      </c>
      <c r="H131" s="190">
        <v>42.5</v>
      </c>
      <c r="I131" s="134">
        <v>0</v>
      </c>
      <c r="J131" s="134">
        <f>ROUND(I131*H131,2)</f>
        <v>0</v>
      </c>
      <c r="K131" s="135"/>
      <c r="L131" s="27"/>
      <c r="M131" s="136" t="s">
        <v>1</v>
      </c>
      <c r="N131" s="137" t="s">
        <v>34</v>
      </c>
      <c r="O131" s="138">
        <v>0.11600000000000001</v>
      </c>
      <c r="P131" s="138">
        <f>O131*H131</f>
        <v>4.9300000000000006</v>
      </c>
      <c r="Q131" s="138">
        <v>0</v>
      </c>
      <c r="R131" s="138">
        <f>Q131*H131</f>
        <v>0</v>
      </c>
      <c r="S131" s="138">
        <v>0.28999999999999998</v>
      </c>
      <c r="T131" s="139">
        <f>S131*H131</f>
        <v>12.324999999999999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0" t="s">
        <v>119</v>
      </c>
      <c r="AT131" s="140" t="s">
        <v>115</v>
      </c>
      <c r="AU131" s="140" t="s">
        <v>76</v>
      </c>
      <c r="AY131" s="14" t="s">
        <v>113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4" t="s">
        <v>74</v>
      </c>
      <c r="BK131" s="141">
        <f>ROUND(I131*H131,2)</f>
        <v>0</v>
      </c>
      <c r="BL131" s="14" t="s">
        <v>119</v>
      </c>
      <c r="BM131" s="140" t="s">
        <v>123</v>
      </c>
    </row>
    <row r="132" spans="1:65" s="2" customFormat="1" ht="24.2" customHeight="1">
      <c r="A132" s="26"/>
      <c r="B132" s="133"/>
      <c r="C132" s="186" t="s">
        <v>124</v>
      </c>
      <c r="D132" s="186" t="s">
        <v>115</v>
      </c>
      <c r="E132" s="187" t="s">
        <v>125</v>
      </c>
      <c r="F132" s="188" t="s">
        <v>126</v>
      </c>
      <c r="G132" s="189" t="s">
        <v>127</v>
      </c>
      <c r="H132" s="190">
        <v>8</v>
      </c>
      <c r="I132" s="134">
        <v>0</v>
      </c>
      <c r="J132" s="134">
        <f>ROUND(I132*H132,2)</f>
        <v>0</v>
      </c>
      <c r="K132" s="135"/>
      <c r="L132" s="27"/>
      <c r="M132" s="136" t="s">
        <v>1</v>
      </c>
      <c r="N132" s="137" t="s">
        <v>34</v>
      </c>
      <c r="O132" s="138">
        <v>0.192</v>
      </c>
      <c r="P132" s="138">
        <f>O132*H132</f>
        <v>1.536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0" t="s">
        <v>119</v>
      </c>
      <c r="AT132" s="140" t="s">
        <v>115</v>
      </c>
      <c r="AU132" s="140" t="s">
        <v>76</v>
      </c>
      <c r="AY132" s="14" t="s">
        <v>113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4" t="s">
        <v>74</v>
      </c>
      <c r="BK132" s="141">
        <f>ROUND(I132*H132,2)</f>
        <v>0</v>
      </c>
      <c r="BL132" s="14" t="s">
        <v>119</v>
      </c>
      <c r="BM132" s="140" t="s">
        <v>128</v>
      </c>
    </row>
    <row r="133" spans="1:65" s="12" customFormat="1" ht="22.9" customHeight="1">
      <c r="B133" s="121"/>
      <c r="C133" s="191"/>
      <c r="D133" s="192" t="s">
        <v>68</v>
      </c>
      <c r="E133" s="193" t="s">
        <v>124</v>
      </c>
      <c r="F133" s="193" t="s">
        <v>129</v>
      </c>
      <c r="G133" s="191"/>
      <c r="H133" s="191"/>
      <c r="J133" s="132">
        <f>BK133</f>
        <v>0</v>
      </c>
      <c r="L133" s="121"/>
      <c r="M133" s="125"/>
      <c r="N133" s="126"/>
      <c r="O133" s="126"/>
      <c r="P133" s="127">
        <f>P134</f>
        <v>6.2560000000000002</v>
      </c>
      <c r="Q133" s="126"/>
      <c r="R133" s="127">
        <f>R134</f>
        <v>1.2831999999999999</v>
      </c>
      <c r="S133" s="126"/>
      <c r="T133" s="128">
        <f>T134</f>
        <v>0</v>
      </c>
      <c r="AR133" s="122" t="s">
        <v>74</v>
      </c>
      <c r="AT133" s="129" t="s">
        <v>68</v>
      </c>
      <c r="AU133" s="129" t="s">
        <v>74</v>
      </c>
      <c r="AY133" s="122" t="s">
        <v>113</v>
      </c>
      <c r="BK133" s="130">
        <f>BK134</f>
        <v>0</v>
      </c>
    </row>
    <row r="134" spans="1:65" s="2" customFormat="1" ht="24.2" customHeight="1">
      <c r="A134" s="26"/>
      <c r="B134" s="133"/>
      <c r="C134" s="186" t="s">
        <v>119</v>
      </c>
      <c r="D134" s="186" t="s">
        <v>115</v>
      </c>
      <c r="E134" s="187" t="s">
        <v>130</v>
      </c>
      <c r="F134" s="188" t="s">
        <v>131</v>
      </c>
      <c r="G134" s="189" t="s">
        <v>118</v>
      </c>
      <c r="H134" s="190">
        <v>8</v>
      </c>
      <c r="I134" s="134">
        <v>0</v>
      </c>
      <c r="J134" s="134">
        <f>ROUND(I134*H134,2)</f>
        <v>0</v>
      </c>
      <c r="K134" s="135"/>
      <c r="L134" s="27"/>
      <c r="M134" s="136" t="s">
        <v>1</v>
      </c>
      <c r="N134" s="137" t="s">
        <v>34</v>
      </c>
      <c r="O134" s="138">
        <v>0.78200000000000003</v>
      </c>
      <c r="P134" s="138">
        <f>O134*H134</f>
        <v>6.2560000000000002</v>
      </c>
      <c r="Q134" s="138">
        <v>0.16039999999999999</v>
      </c>
      <c r="R134" s="138">
        <f>Q134*H134</f>
        <v>1.2831999999999999</v>
      </c>
      <c r="S134" s="138">
        <v>0</v>
      </c>
      <c r="T134" s="139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0" t="s">
        <v>119</v>
      </c>
      <c r="AT134" s="140" t="s">
        <v>115</v>
      </c>
      <c r="AU134" s="140" t="s">
        <v>76</v>
      </c>
      <c r="AY134" s="14" t="s">
        <v>113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4" t="s">
        <v>74</v>
      </c>
      <c r="BK134" s="141">
        <f>ROUND(I134*H134,2)</f>
        <v>0</v>
      </c>
      <c r="BL134" s="14" t="s">
        <v>119</v>
      </c>
      <c r="BM134" s="140" t="s">
        <v>132</v>
      </c>
    </row>
    <row r="135" spans="1:65" s="12" customFormat="1" ht="22.9" customHeight="1">
      <c r="B135" s="121"/>
      <c r="C135" s="191"/>
      <c r="D135" s="192" t="s">
        <v>68</v>
      </c>
      <c r="E135" s="193" t="s">
        <v>133</v>
      </c>
      <c r="F135" s="193" t="s">
        <v>134</v>
      </c>
      <c r="G135" s="191"/>
      <c r="H135" s="191"/>
      <c r="J135" s="132">
        <f>BK135</f>
        <v>0</v>
      </c>
      <c r="L135" s="121"/>
      <c r="M135" s="125"/>
      <c r="N135" s="126"/>
      <c r="O135" s="126"/>
      <c r="P135" s="127">
        <f>P136</f>
        <v>1.2325000000000002</v>
      </c>
      <c r="Q135" s="126"/>
      <c r="R135" s="127">
        <f>R136</f>
        <v>0</v>
      </c>
      <c r="S135" s="126"/>
      <c r="T135" s="128">
        <f>T136</f>
        <v>0</v>
      </c>
      <c r="AR135" s="122" t="s">
        <v>74</v>
      </c>
      <c r="AT135" s="129" t="s">
        <v>68</v>
      </c>
      <c r="AU135" s="129" t="s">
        <v>74</v>
      </c>
      <c r="AY135" s="122" t="s">
        <v>113</v>
      </c>
      <c r="BK135" s="130">
        <f>BK136</f>
        <v>0</v>
      </c>
    </row>
    <row r="136" spans="1:65" s="2" customFormat="1" ht="14.45" customHeight="1">
      <c r="A136" s="26"/>
      <c r="B136" s="133"/>
      <c r="C136" s="186" t="s">
        <v>133</v>
      </c>
      <c r="D136" s="186" t="s">
        <v>115</v>
      </c>
      <c r="E136" s="187" t="s">
        <v>135</v>
      </c>
      <c r="F136" s="188" t="s">
        <v>136</v>
      </c>
      <c r="G136" s="189" t="s">
        <v>118</v>
      </c>
      <c r="H136" s="190">
        <v>42.5</v>
      </c>
      <c r="I136" s="134">
        <v>0</v>
      </c>
      <c r="J136" s="134">
        <f>ROUND(I136*H136,2)</f>
        <v>0</v>
      </c>
      <c r="K136" s="135"/>
      <c r="L136" s="27"/>
      <c r="M136" s="136" t="s">
        <v>1</v>
      </c>
      <c r="N136" s="137" t="s">
        <v>34</v>
      </c>
      <c r="O136" s="138">
        <v>2.9000000000000001E-2</v>
      </c>
      <c r="P136" s="138">
        <f>O136*H136</f>
        <v>1.2325000000000002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0" t="s">
        <v>119</v>
      </c>
      <c r="AT136" s="140" t="s">
        <v>115</v>
      </c>
      <c r="AU136" s="140" t="s">
        <v>76</v>
      </c>
      <c r="AY136" s="14" t="s">
        <v>113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74</v>
      </c>
      <c r="BK136" s="141">
        <f>ROUND(I136*H136,2)</f>
        <v>0</v>
      </c>
      <c r="BL136" s="14" t="s">
        <v>119</v>
      </c>
      <c r="BM136" s="140" t="s">
        <v>137</v>
      </c>
    </row>
    <row r="137" spans="1:65" s="12" customFormat="1" ht="22.9" customHeight="1">
      <c r="B137" s="121"/>
      <c r="C137" s="191"/>
      <c r="D137" s="192" t="s">
        <v>68</v>
      </c>
      <c r="E137" s="193" t="s">
        <v>138</v>
      </c>
      <c r="F137" s="193" t="s">
        <v>139</v>
      </c>
      <c r="G137" s="191"/>
      <c r="H137" s="191"/>
      <c r="J137" s="132">
        <f>BK137</f>
        <v>0</v>
      </c>
      <c r="L137" s="121"/>
      <c r="M137" s="125"/>
      <c r="N137" s="126"/>
      <c r="O137" s="126"/>
      <c r="P137" s="127">
        <f>SUM(P138:P155)</f>
        <v>455.73300000000006</v>
      </c>
      <c r="Q137" s="126"/>
      <c r="R137" s="127">
        <f>SUM(R138:R155)</f>
        <v>20.662839999999999</v>
      </c>
      <c r="S137" s="126"/>
      <c r="T137" s="128">
        <f>SUM(T138:T155)</f>
        <v>0</v>
      </c>
      <c r="AR137" s="122" t="s">
        <v>74</v>
      </c>
      <c r="AT137" s="129" t="s">
        <v>68</v>
      </c>
      <c r="AU137" s="129" t="s">
        <v>74</v>
      </c>
      <c r="AY137" s="122" t="s">
        <v>113</v>
      </c>
      <c r="BK137" s="130">
        <f>SUM(BK138:BK155)</f>
        <v>0</v>
      </c>
    </row>
    <row r="138" spans="1:65" s="2" customFormat="1" ht="24.2" customHeight="1">
      <c r="A138" s="26"/>
      <c r="B138" s="133"/>
      <c r="C138" s="186" t="s">
        <v>138</v>
      </c>
      <c r="D138" s="186" t="s">
        <v>115</v>
      </c>
      <c r="E138" s="187" t="s">
        <v>140</v>
      </c>
      <c r="F138" s="188" t="s">
        <v>141</v>
      </c>
      <c r="G138" s="189" t="s">
        <v>142</v>
      </c>
      <c r="H138" s="190">
        <v>39.200000000000003</v>
      </c>
      <c r="I138" s="134">
        <v>0</v>
      </c>
      <c r="J138" s="134">
        <f t="shared" ref="J138:J155" si="0">ROUND(I138*H138,2)</f>
        <v>0</v>
      </c>
      <c r="K138" s="135"/>
      <c r="L138" s="27"/>
      <c r="M138" s="136" t="s">
        <v>1</v>
      </c>
      <c r="N138" s="137" t="s">
        <v>34</v>
      </c>
      <c r="O138" s="138">
        <v>0.37</v>
      </c>
      <c r="P138" s="138">
        <f t="shared" ref="P138:P155" si="1">O138*H138</f>
        <v>14.504000000000001</v>
      </c>
      <c r="Q138" s="138">
        <v>1.5E-3</v>
      </c>
      <c r="R138" s="138">
        <f t="shared" ref="R138:R155" si="2">Q138*H138</f>
        <v>5.8800000000000005E-2</v>
      </c>
      <c r="S138" s="138">
        <v>0</v>
      </c>
      <c r="T138" s="139">
        <f t="shared" ref="T138:T155" si="3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0" t="s">
        <v>119</v>
      </c>
      <c r="AT138" s="140" t="s">
        <v>115</v>
      </c>
      <c r="AU138" s="140" t="s">
        <v>76</v>
      </c>
      <c r="AY138" s="14" t="s">
        <v>113</v>
      </c>
      <c r="BE138" s="141">
        <f t="shared" ref="BE138:BE155" si="4">IF(N138="základní",J138,0)</f>
        <v>0</v>
      </c>
      <c r="BF138" s="141">
        <f t="shared" ref="BF138:BF155" si="5">IF(N138="snížená",J138,0)</f>
        <v>0</v>
      </c>
      <c r="BG138" s="141">
        <f t="shared" ref="BG138:BG155" si="6">IF(N138="zákl. přenesená",J138,0)</f>
        <v>0</v>
      </c>
      <c r="BH138" s="141">
        <f t="shared" ref="BH138:BH155" si="7">IF(N138="sníž. přenesená",J138,0)</f>
        <v>0</v>
      </c>
      <c r="BI138" s="141">
        <f t="shared" ref="BI138:BI155" si="8">IF(N138="nulová",J138,0)</f>
        <v>0</v>
      </c>
      <c r="BJ138" s="14" t="s">
        <v>74</v>
      </c>
      <c r="BK138" s="141">
        <f t="shared" ref="BK138:BK155" si="9">ROUND(I138*H138,2)</f>
        <v>0</v>
      </c>
      <c r="BL138" s="14" t="s">
        <v>119</v>
      </c>
      <c r="BM138" s="140" t="s">
        <v>143</v>
      </c>
    </row>
    <row r="139" spans="1:65" s="2" customFormat="1" ht="14.45" customHeight="1">
      <c r="A139" s="26"/>
      <c r="B139" s="133"/>
      <c r="C139" s="186" t="s">
        <v>144</v>
      </c>
      <c r="D139" s="186" t="s">
        <v>115</v>
      </c>
      <c r="E139" s="187" t="s">
        <v>145</v>
      </c>
      <c r="F139" s="188" t="s">
        <v>146</v>
      </c>
      <c r="G139" s="189" t="s">
        <v>118</v>
      </c>
      <c r="H139" s="190">
        <v>208</v>
      </c>
      <c r="I139" s="134">
        <v>0</v>
      </c>
      <c r="J139" s="134">
        <f t="shared" si="0"/>
        <v>0</v>
      </c>
      <c r="K139" s="135"/>
      <c r="L139" s="27"/>
      <c r="M139" s="136" t="s">
        <v>1</v>
      </c>
      <c r="N139" s="137" t="s">
        <v>34</v>
      </c>
      <c r="O139" s="138">
        <v>0.24</v>
      </c>
      <c r="P139" s="138">
        <f t="shared" si="1"/>
        <v>49.92</v>
      </c>
      <c r="Q139" s="138">
        <v>5.4599999999999996E-3</v>
      </c>
      <c r="R139" s="138">
        <f t="shared" si="2"/>
        <v>1.1356799999999998</v>
      </c>
      <c r="S139" s="138">
        <v>0</v>
      </c>
      <c r="T139" s="13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0" t="s">
        <v>119</v>
      </c>
      <c r="AT139" s="140" t="s">
        <v>115</v>
      </c>
      <c r="AU139" s="140" t="s">
        <v>76</v>
      </c>
      <c r="AY139" s="14" t="s">
        <v>113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4" t="s">
        <v>74</v>
      </c>
      <c r="BK139" s="141">
        <f t="shared" si="9"/>
        <v>0</v>
      </c>
      <c r="BL139" s="14" t="s">
        <v>119</v>
      </c>
      <c r="BM139" s="140" t="s">
        <v>147</v>
      </c>
    </row>
    <row r="140" spans="1:65" s="2" customFormat="1" ht="24.2" customHeight="1">
      <c r="A140" s="26"/>
      <c r="B140" s="133"/>
      <c r="C140" s="186" t="s">
        <v>148</v>
      </c>
      <c r="D140" s="186" t="s">
        <v>115</v>
      </c>
      <c r="E140" s="187" t="s">
        <v>149</v>
      </c>
      <c r="F140" s="188" t="s">
        <v>150</v>
      </c>
      <c r="G140" s="189" t="s">
        <v>118</v>
      </c>
      <c r="H140" s="190">
        <v>343</v>
      </c>
      <c r="I140" s="134">
        <v>0</v>
      </c>
      <c r="J140" s="134">
        <f t="shared" si="0"/>
        <v>0</v>
      </c>
      <c r="K140" s="135"/>
      <c r="L140" s="27"/>
      <c r="M140" s="136" t="s">
        <v>1</v>
      </c>
      <c r="N140" s="137" t="s">
        <v>34</v>
      </c>
      <c r="O140" s="138">
        <v>0.33</v>
      </c>
      <c r="P140" s="138">
        <f t="shared" si="1"/>
        <v>113.19000000000001</v>
      </c>
      <c r="Q140" s="138">
        <v>4.3800000000000002E-3</v>
      </c>
      <c r="R140" s="138">
        <f t="shared" si="2"/>
        <v>1.50234</v>
      </c>
      <c r="S140" s="138">
        <v>0</v>
      </c>
      <c r="T140" s="13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0" t="s">
        <v>119</v>
      </c>
      <c r="AT140" s="140" t="s">
        <v>115</v>
      </c>
      <c r="AU140" s="140" t="s">
        <v>76</v>
      </c>
      <c r="AY140" s="14" t="s">
        <v>113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4" t="s">
        <v>74</v>
      </c>
      <c r="BK140" s="141">
        <f t="shared" si="9"/>
        <v>0</v>
      </c>
      <c r="BL140" s="14" t="s">
        <v>119</v>
      </c>
      <c r="BM140" s="140" t="s">
        <v>151</v>
      </c>
    </row>
    <row r="141" spans="1:65" s="2" customFormat="1" ht="24.2" customHeight="1">
      <c r="A141" s="26"/>
      <c r="B141" s="133"/>
      <c r="C141" s="186" t="s">
        <v>152</v>
      </c>
      <c r="D141" s="186" t="s">
        <v>115</v>
      </c>
      <c r="E141" s="187" t="s">
        <v>153</v>
      </c>
      <c r="F141" s="188" t="s">
        <v>154</v>
      </c>
      <c r="G141" s="189" t="s">
        <v>142</v>
      </c>
      <c r="H141" s="190">
        <v>8</v>
      </c>
      <c r="I141" s="134">
        <v>0</v>
      </c>
      <c r="J141" s="134">
        <f t="shared" si="0"/>
        <v>0</v>
      </c>
      <c r="K141" s="135"/>
      <c r="L141" s="27"/>
      <c r="M141" s="136" t="s">
        <v>1</v>
      </c>
      <c r="N141" s="137" t="s">
        <v>34</v>
      </c>
      <c r="O141" s="138">
        <v>0.2</v>
      </c>
      <c r="P141" s="138">
        <f t="shared" si="1"/>
        <v>1.6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0" t="s">
        <v>119</v>
      </c>
      <c r="AT141" s="140" t="s">
        <v>115</v>
      </c>
      <c r="AU141" s="140" t="s">
        <v>76</v>
      </c>
      <c r="AY141" s="14" t="s">
        <v>113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4" t="s">
        <v>74</v>
      </c>
      <c r="BK141" s="141">
        <f t="shared" si="9"/>
        <v>0</v>
      </c>
      <c r="BL141" s="14" t="s">
        <v>119</v>
      </c>
      <c r="BM141" s="140" t="s">
        <v>155</v>
      </c>
    </row>
    <row r="142" spans="1:65" s="2" customFormat="1" ht="24.2" customHeight="1">
      <c r="A142" s="26"/>
      <c r="B142" s="133"/>
      <c r="C142" s="194" t="s">
        <v>156</v>
      </c>
      <c r="D142" s="194" t="s">
        <v>157</v>
      </c>
      <c r="E142" s="195" t="s">
        <v>158</v>
      </c>
      <c r="F142" s="196" t="s">
        <v>159</v>
      </c>
      <c r="G142" s="197" t="s">
        <v>142</v>
      </c>
      <c r="H142" s="198">
        <v>8.4</v>
      </c>
      <c r="I142" s="142">
        <v>0</v>
      </c>
      <c r="J142" s="142">
        <f t="shared" si="0"/>
        <v>0</v>
      </c>
      <c r="K142" s="143"/>
      <c r="L142" s="144"/>
      <c r="M142" s="145" t="s">
        <v>1</v>
      </c>
      <c r="N142" s="146" t="s">
        <v>34</v>
      </c>
      <c r="O142" s="138">
        <v>0</v>
      </c>
      <c r="P142" s="138">
        <f t="shared" si="1"/>
        <v>0</v>
      </c>
      <c r="Q142" s="138">
        <v>1E-4</v>
      </c>
      <c r="R142" s="138">
        <f t="shared" si="2"/>
        <v>8.4000000000000003E-4</v>
      </c>
      <c r="S142" s="138">
        <v>0</v>
      </c>
      <c r="T142" s="13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0" t="s">
        <v>148</v>
      </c>
      <c r="AT142" s="140" t="s">
        <v>157</v>
      </c>
      <c r="AU142" s="140" t="s">
        <v>76</v>
      </c>
      <c r="AY142" s="14" t="s">
        <v>113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4" t="s">
        <v>74</v>
      </c>
      <c r="BK142" s="141">
        <f t="shared" si="9"/>
        <v>0</v>
      </c>
      <c r="BL142" s="14" t="s">
        <v>119</v>
      </c>
      <c r="BM142" s="140" t="s">
        <v>160</v>
      </c>
    </row>
    <row r="143" spans="1:65" s="2" customFormat="1" ht="24.2" customHeight="1">
      <c r="A143" s="26"/>
      <c r="B143" s="133"/>
      <c r="C143" s="186" t="s">
        <v>161</v>
      </c>
      <c r="D143" s="186" t="s">
        <v>115</v>
      </c>
      <c r="E143" s="187" t="s">
        <v>162</v>
      </c>
      <c r="F143" s="188" t="s">
        <v>163</v>
      </c>
      <c r="G143" s="189" t="s">
        <v>142</v>
      </c>
      <c r="H143" s="190">
        <v>150</v>
      </c>
      <c r="I143" s="134">
        <v>0</v>
      </c>
      <c r="J143" s="134">
        <f t="shared" si="0"/>
        <v>0</v>
      </c>
      <c r="K143" s="135"/>
      <c r="L143" s="27"/>
      <c r="M143" s="136" t="s">
        <v>1</v>
      </c>
      <c r="N143" s="137" t="s">
        <v>34</v>
      </c>
      <c r="O143" s="138">
        <v>0.11</v>
      </c>
      <c r="P143" s="138">
        <f t="shared" si="1"/>
        <v>16.5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0" t="s">
        <v>119</v>
      </c>
      <c r="AT143" s="140" t="s">
        <v>115</v>
      </c>
      <c r="AU143" s="140" t="s">
        <v>76</v>
      </c>
      <c r="AY143" s="14" t="s">
        <v>113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4" t="s">
        <v>74</v>
      </c>
      <c r="BK143" s="141">
        <f t="shared" si="9"/>
        <v>0</v>
      </c>
      <c r="BL143" s="14" t="s">
        <v>119</v>
      </c>
      <c r="BM143" s="140" t="s">
        <v>164</v>
      </c>
    </row>
    <row r="144" spans="1:65" s="2" customFormat="1" ht="14.45" customHeight="1">
      <c r="A144" s="26"/>
      <c r="B144" s="133"/>
      <c r="C144" s="194" t="s">
        <v>165</v>
      </c>
      <c r="D144" s="194" t="s">
        <v>157</v>
      </c>
      <c r="E144" s="195" t="s">
        <v>166</v>
      </c>
      <c r="F144" s="196" t="s">
        <v>167</v>
      </c>
      <c r="G144" s="197" t="s">
        <v>142</v>
      </c>
      <c r="H144" s="198">
        <v>157.5</v>
      </c>
      <c r="I144" s="142">
        <v>0</v>
      </c>
      <c r="J144" s="142">
        <f t="shared" si="0"/>
        <v>0</v>
      </c>
      <c r="K144" s="143"/>
      <c r="L144" s="144"/>
      <c r="M144" s="145" t="s">
        <v>1</v>
      </c>
      <c r="N144" s="146" t="s">
        <v>34</v>
      </c>
      <c r="O144" s="138">
        <v>0</v>
      </c>
      <c r="P144" s="138">
        <f t="shared" si="1"/>
        <v>0</v>
      </c>
      <c r="Q144" s="138">
        <v>1E-4</v>
      </c>
      <c r="R144" s="138">
        <f t="shared" si="2"/>
        <v>1.575E-2</v>
      </c>
      <c r="S144" s="138">
        <v>0</v>
      </c>
      <c r="T144" s="13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0" t="s">
        <v>148</v>
      </c>
      <c r="AT144" s="140" t="s">
        <v>157</v>
      </c>
      <c r="AU144" s="140" t="s">
        <v>76</v>
      </c>
      <c r="AY144" s="14" t="s">
        <v>113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4" t="s">
        <v>74</v>
      </c>
      <c r="BK144" s="141">
        <f t="shared" si="9"/>
        <v>0</v>
      </c>
      <c r="BL144" s="14" t="s">
        <v>119</v>
      </c>
      <c r="BM144" s="140" t="s">
        <v>168</v>
      </c>
    </row>
    <row r="145" spans="1:65" s="2" customFormat="1" ht="24.2" customHeight="1">
      <c r="A145" s="26"/>
      <c r="B145" s="133"/>
      <c r="C145" s="186" t="s">
        <v>169</v>
      </c>
      <c r="D145" s="186" t="s">
        <v>115</v>
      </c>
      <c r="E145" s="187" t="s">
        <v>170</v>
      </c>
      <c r="F145" s="188" t="s">
        <v>171</v>
      </c>
      <c r="G145" s="189" t="s">
        <v>142</v>
      </c>
      <c r="H145" s="190">
        <v>70</v>
      </c>
      <c r="I145" s="134">
        <v>0</v>
      </c>
      <c r="J145" s="134">
        <f t="shared" si="0"/>
        <v>0</v>
      </c>
      <c r="K145" s="135"/>
      <c r="L145" s="27"/>
      <c r="M145" s="136" t="s">
        <v>1</v>
      </c>
      <c r="N145" s="137" t="s">
        <v>34</v>
      </c>
      <c r="O145" s="138">
        <v>9.6000000000000002E-2</v>
      </c>
      <c r="P145" s="138">
        <f t="shared" si="1"/>
        <v>6.72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0" t="s">
        <v>119</v>
      </c>
      <c r="AT145" s="140" t="s">
        <v>115</v>
      </c>
      <c r="AU145" s="140" t="s">
        <v>76</v>
      </c>
      <c r="AY145" s="14" t="s">
        <v>113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4" t="s">
        <v>74</v>
      </c>
      <c r="BK145" s="141">
        <f t="shared" si="9"/>
        <v>0</v>
      </c>
      <c r="BL145" s="14" t="s">
        <v>119</v>
      </c>
      <c r="BM145" s="140" t="s">
        <v>172</v>
      </c>
    </row>
    <row r="146" spans="1:65" s="2" customFormat="1" ht="24.2" customHeight="1">
      <c r="A146" s="26"/>
      <c r="B146" s="133"/>
      <c r="C146" s="194" t="s">
        <v>173</v>
      </c>
      <c r="D146" s="194" t="s">
        <v>157</v>
      </c>
      <c r="E146" s="195" t="s">
        <v>174</v>
      </c>
      <c r="F146" s="196" t="s">
        <v>175</v>
      </c>
      <c r="G146" s="197" t="s">
        <v>142</v>
      </c>
      <c r="H146" s="198">
        <v>73.5</v>
      </c>
      <c r="I146" s="142">
        <v>0</v>
      </c>
      <c r="J146" s="142">
        <f t="shared" si="0"/>
        <v>0</v>
      </c>
      <c r="K146" s="143"/>
      <c r="L146" s="144"/>
      <c r="M146" s="145" t="s">
        <v>1</v>
      </c>
      <c r="N146" s="146" t="s">
        <v>34</v>
      </c>
      <c r="O146" s="138">
        <v>0</v>
      </c>
      <c r="P146" s="138">
        <f t="shared" si="1"/>
        <v>0</v>
      </c>
      <c r="Q146" s="138">
        <v>4.0000000000000003E-5</v>
      </c>
      <c r="R146" s="138">
        <f t="shared" si="2"/>
        <v>2.9400000000000003E-3</v>
      </c>
      <c r="S146" s="138">
        <v>0</v>
      </c>
      <c r="T146" s="139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0" t="s">
        <v>148</v>
      </c>
      <c r="AT146" s="140" t="s">
        <v>157</v>
      </c>
      <c r="AU146" s="140" t="s">
        <v>76</v>
      </c>
      <c r="AY146" s="14" t="s">
        <v>113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4" t="s">
        <v>74</v>
      </c>
      <c r="BK146" s="141">
        <f t="shared" si="9"/>
        <v>0</v>
      </c>
      <c r="BL146" s="14" t="s">
        <v>119</v>
      </c>
      <c r="BM146" s="140" t="s">
        <v>176</v>
      </c>
    </row>
    <row r="147" spans="1:65" s="2" customFormat="1" ht="14.45" customHeight="1">
      <c r="A147" s="26"/>
      <c r="B147" s="133"/>
      <c r="C147" s="186" t="s">
        <v>8</v>
      </c>
      <c r="D147" s="186" t="s">
        <v>115</v>
      </c>
      <c r="E147" s="187" t="s">
        <v>177</v>
      </c>
      <c r="F147" s="188" t="s">
        <v>178</v>
      </c>
      <c r="G147" s="189" t="s">
        <v>118</v>
      </c>
      <c r="H147" s="190">
        <v>343</v>
      </c>
      <c r="I147" s="134">
        <v>0</v>
      </c>
      <c r="J147" s="134">
        <f t="shared" si="0"/>
        <v>0</v>
      </c>
      <c r="K147" s="135"/>
      <c r="L147" s="27"/>
      <c r="M147" s="136" t="s">
        <v>1</v>
      </c>
      <c r="N147" s="137" t="s">
        <v>34</v>
      </c>
      <c r="O147" s="138">
        <v>0.22800000000000001</v>
      </c>
      <c r="P147" s="138">
        <f t="shared" si="1"/>
        <v>78.204000000000008</v>
      </c>
      <c r="Q147" s="138">
        <v>1.255E-2</v>
      </c>
      <c r="R147" s="138">
        <f t="shared" si="2"/>
        <v>4.3046500000000005</v>
      </c>
      <c r="S147" s="138">
        <v>0</v>
      </c>
      <c r="T147" s="139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0" t="s">
        <v>119</v>
      </c>
      <c r="AT147" s="140" t="s">
        <v>115</v>
      </c>
      <c r="AU147" s="140" t="s">
        <v>76</v>
      </c>
      <c r="AY147" s="14" t="s">
        <v>113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4" t="s">
        <v>74</v>
      </c>
      <c r="BK147" s="141">
        <f t="shared" si="9"/>
        <v>0</v>
      </c>
      <c r="BL147" s="14" t="s">
        <v>119</v>
      </c>
      <c r="BM147" s="140" t="s">
        <v>179</v>
      </c>
    </row>
    <row r="148" spans="1:65" s="2" customFormat="1" ht="24.2" customHeight="1">
      <c r="A148" s="26"/>
      <c r="B148" s="133"/>
      <c r="C148" s="186" t="s">
        <v>180</v>
      </c>
      <c r="D148" s="186" t="s">
        <v>115</v>
      </c>
      <c r="E148" s="187" t="s">
        <v>181</v>
      </c>
      <c r="F148" s="188" t="s">
        <v>182</v>
      </c>
      <c r="G148" s="189" t="s">
        <v>118</v>
      </c>
      <c r="H148" s="190">
        <v>51</v>
      </c>
      <c r="I148" s="134">
        <v>0</v>
      </c>
      <c r="J148" s="134">
        <f t="shared" si="0"/>
        <v>0</v>
      </c>
      <c r="K148" s="135"/>
      <c r="L148" s="27"/>
      <c r="M148" s="136" t="s">
        <v>1</v>
      </c>
      <c r="N148" s="137" t="s">
        <v>34</v>
      </c>
      <c r="O148" s="138">
        <v>0.29499999999999998</v>
      </c>
      <c r="P148" s="138">
        <f t="shared" si="1"/>
        <v>15.045</v>
      </c>
      <c r="Q148" s="138">
        <v>3.2799999999999999E-3</v>
      </c>
      <c r="R148" s="138">
        <f t="shared" si="2"/>
        <v>0.16727999999999998</v>
      </c>
      <c r="S148" s="138">
        <v>0</v>
      </c>
      <c r="T148" s="139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0" t="s">
        <v>119</v>
      </c>
      <c r="AT148" s="140" t="s">
        <v>115</v>
      </c>
      <c r="AU148" s="140" t="s">
        <v>76</v>
      </c>
      <c r="AY148" s="14" t="s">
        <v>113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4" t="s">
        <v>74</v>
      </c>
      <c r="BK148" s="141">
        <f t="shared" si="9"/>
        <v>0</v>
      </c>
      <c r="BL148" s="14" t="s">
        <v>119</v>
      </c>
      <c r="BM148" s="140" t="s">
        <v>183</v>
      </c>
    </row>
    <row r="149" spans="1:65" s="2" customFormat="1" ht="24.2" customHeight="1">
      <c r="A149" s="26"/>
      <c r="B149" s="133"/>
      <c r="C149" s="186" t="s">
        <v>184</v>
      </c>
      <c r="D149" s="186" t="s">
        <v>115</v>
      </c>
      <c r="E149" s="187" t="s">
        <v>185</v>
      </c>
      <c r="F149" s="188" t="s">
        <v>186</v>
      </c>
      <c r="G149" s="189" t="s">
        <v>118</v>
      </c>
      <c r="H149" s="190">
        <v>292</v>
      </c>
      <c r="I149" s="134">
        <v>0</v>
      </c>
      <c r="J149" s="134">
        <f t="shared" si="0"/>
        <v>0</v>
      </c>
      <c r="K149" s="135"/>
      <c r="L149" s="27"/>
      <c r="M149" s="136" t="s">
        <v>1</v>
      </c>
      <c r="N149" s="137" t="s">
        <v>34</v>
      </c>
      <c r="O149" s="138">
        <v>0.245</v>
      </c>
      <c r="P149" s="138">
        <f t="shared" si="1"/>
        <v>71.539999999999992</v>
      </c>
      <c r="Q149" s="138">
        <v>3.48E-3</v>
      </c>
      <c r="R149" s="138">
        <f t="shared" si="2"/>
        <v>1.01616</v>
      </c>
      <c r="S149" s="138">
        <v>0</v>
      </c>
      <c r="T149" s="139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0" t="s">
        <v>119</v>
      </c>
      <c r="AT149" s="140" t="s">
        <v>115</v>
      </c>
      <c r="AU149" s="140" t="s">
        <v>76</v>
      </c>
      <c r="AY149" s="14" t="s">
        <v>113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4" t="s">
        <v>74</v>
      </c>
      <c r="BK149" s="141">
        <f t="shared" si="9"/>
        <v>0</v>
      </c>
      <c r="BL149" s="14" t="s">
        <v>119</v>
      </c>
      <c r="BM149" s="140" t="s">
        <v>187</v>
      </c>
    </row>
    <row r="150" spans="1:65" s="2" customFormat="1" ht="24.2" customHeight="1">
      <c r="A150" s="26"/>
      <c r="B150" s="133"/>
      <c r="C150" s="186" t="s">
        <v>188</v>
      </c>
      <c r="D150" s="186" t="s">
        <v>115</v>
      </c>
      <c r="E150" s="187" t="s">
        <v>189</v>
      </c>
      <c r="F150" s="188" t="s">
        <v>190</v>
      </c>
      <c r="G150" s="189" t="s">
        <v>118</v>
      </c>
      <c r="H150" s="190">
        <v>50</v>
      </c>
      <c r="I150" s="134">
        <v>0</v>
      </c>
      <c r="J150" s="134">
        <f t="shared" si="0"/>
        <v>0</v>
      </c>
      <c r="K150" s="135"/>
      <c r="L150" s="27"/>
      <c r="M150" s="136" t="s">
        <v>1</v>
      </c>
      <c r="N150" s="137" t="s">
        <v>34</v>
      </c>
      <c r="O150" s="138">
        <v>0.06</v>
      </c>
      <c r="P150" s="138">
        <f t="shared" si="1"/>
        <v>3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0" t="s">
        <v>119</v>
      </c>
      <c r="AT150" s="140" t="s">
        <v>115</v>
      </c>
      <c r="AU150" s="140" t="s">
        <v>76</v>
      </c>
      <c r="AY150" s="14" t="s">
        <v>113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4" t="s">
        <v>74</v>
      </c>
      <c r="BK150" s="141">
        <f t="shared" si="9"/>
        <v>0</v>
      </c>
      <c r="BL150" s="14" t="s">
        <v>119</v>
      </c>
      <c r="BM150" s="140" t="s">
        <v>191</v>
      </c>
    </row>
    <row r="151" spans="1:65" s="2" customFormat="1" ht="14.45" customHeight="1">
      <c r="A151" s="26"/>
      <c r="B151" s="133"/>
      <c r="C151" s="186" t="s">
        <v>192</v>
      </c>
      <c r="D151" s="186" t="s">
        <v>115</v>
      </c>
      <c r="E151" s="187" t="s">
        <v>193</v>
      </c>
      <c r="F151" s="188" t="s">
        <v>194</v>
      </c>
      <c r="G151" s="189" t="s">
        <v>118</v>
      </c>
      <c r="H151" s="190">
        <v>343</v>
      </c>
      <c r="I151" s="134">
        <v>0</v>
      </c>
      <c r="J151" s="134">
        <f t="shared" si="0"/>
        <v>0</v>
      </c>
      <c r="K151" s="135"/>
      <c r="L151" s="27"/>
      <c r="M151" s="136" t="s">
        <v>1</v>
      </c>
      <c r="N151" s="137" t="s">
        <v>34</v>
      </c>
      <c r="O151" s="138">
        <v>0.14000000000000001</v>
      </c>
      <c r="P151" s="138">
        <f t="shared" si="1"/>
        <v>48.02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0" t="s">
        <v>119</v>
      </c>
      <c r="AT151" s="140" t="s">
        <v>115</v>
      </c>
      <c r="AU151" s="140" t="s">
        <v>76</v>
      </c>
      <c r="AY151" s="14" t="s">
        <v>113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4" t="s">
        <v>74</v>
      </c>
      <c r="BK151" s="141">
        <f t="shared" si="9"/>
        <v>0</v>
      </c>
      <c r="BL151" s="14" t="s">
        <v>119</v>
      </c>
      <c r="BM151" s="140" t="s">
        <v>195</v>
      </c>
    </row>
    <row r="152" spans="1:65" s="2" customFormat="1" ht="24.2" customHeight="1">
      <c r="A152" s="26"/>
      <c r="B152" s="133"/>
      <c r="C152" s="186" t="s">
        <v>196</v>
      </c>
      <c r="D152" s="186" t="s">
        <v>115</v>
      </c>
      <c r="E152" s="187" t="s">
        <v>197</v>
      </c>
      <c r="F152" s="188" t="s">
        <v>198</v>
      </c>
      <c r="G152" s="189" t="s">
        <v>142</v>
      </c>
      <c r="H152" s="190">
        <v>140</v>
      </c>
      <c r="I152" s="134">
        <v>0</v>
      </c>
      <c r="J152" s="134">
        <f t="shared" si="0"/>
        <v>0</v>
      </c>
      <c r="K152" s="135"/>
      <c r="L152" s="27"/>
      <c r="M152" s="136" t="s">
        <v>1</v>
      </c>
      <c r="N152" s="137" t="s">
        <v>34</v>
      </c>
      <c r="O152" s="138">
        <v>7.4999999999999997E-2</v>
      </c>
      <c r="P152" s="138">
        <f t="shared" si="1"/>
        <v>10.5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0" t="s">
        <v>119</v>
      </c>
      <c r="AT152" s="140" t="s">
        <v>115</v>
      </c>
      <c r="AU152" s="140" t="s">
        <v>76</v>
      </c>
      <c r="AY152" s="14" t="s">
        <v>113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4" t="s">
        <v>74</v>
      </c>
      <c r="BK152" s="141">
        <f t="shared" si="9"/>
        <v>0</v>
      </c>
      <c r="BL152" s="14" t="s">
        <v>119</v>
      </c>
      <c r="BM152" s="140" t="s">
        <v>199</v>
      </c>
    </row>
    <row r="153" spans="1:65" s="2" customFormat="1" ht="24.2" customHeight="1">
      <c r="A153" s="26"/>
      <c r="B153" s="133"/>
      <c r="C153" s="186" t="s">
        <v>7</v>
      </c>
      <c r="D153" s="186" t="s">
        <v>115</v>
      </c>
      <c r="E153" s="187" t="s">
        <v>200</v>
      </c>
      <c r="F153" s="188" t="s">
        <v>201</v>
      </c>
      <c r="G153" s="189" t="s">
        <v>118</v>
      </c>
      <c r="H153" s="190">
        <v>42.5</v>
      </c>
      <c r="I153" s="134">
        <v>0</v>
      </c>
      <c r="J153" s="134">
        <f t="shared" si="0"/>
        <v>0</v>
      </c>
      <c r="K153" s="135"/>
      <c r="L153" s="27"/>
      <c r="M153" s="136" t="s">
        <v>1</v>
      </c>
      <c r="N153" s="137" t="s">
        <v>34</v>
      </c>
      <c r="O153" s="138">
        <v>0.62</v>
      </c>
      <c r="P153" s="138">
        <f t="shared" si="1"/>
        <v>26.35</v>
      </c>
      <c r="Q153" s="138">
        <v>0.29311999999999999</v>
      </c>
      <c r="R153" s="138">
        <f t="shared" si="2"/>
        <v>12.457599999999999</v>
      </c>
      <c r="S153" s="138">
        <v>0</v>
      </c>
      <c r="T153" s="139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0" t="s">
        <v>119</v>
      </c>
      <c r="AT153" s="140" t="s">
        <v>115</v>
      </c>
      <c r="AU153" s="140" t="s">
        <v>76</v>
      </c>
      <c r="AY153" s="14" t="s">
        <v>113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4" t="s">
        <v>74</v>
      </c>
      <c r="BK153" s="141">
        <f t="shared" si="9"/>
        <v>0</v>
      </c>
      <c r="BL153" s="14" t="s">
        <v>119</v>
      </c>
      <c r="BM153" s="140" t="s">
        <v>202</v>
      </c>
    </row>
    <row r="154" spans="1:65" s="2" customFormat="1" ht="24.2" customHeight="1">
      <c r="A154" s="26"/>
      <c r="B154" s="133"/>
      <c r="C154" s="186" t="s">
        <v>203</v>
      </c>
      <c r="D154" s="186" t="s">
        <v>115</v>
      </c>
      <c r="E154" s="187" t="s">
        <v>204</v>
      </c>
      <c r="F154" s="188" t="s">
        <v>205</v>
      </c>
      <c r="G154" s="189" t="s">
        <v>206</v>
      </c>
      <c r="H154" s="190">
        <v>4</v>
      </c>
      <c r="I154" s="134">
        <v>0</v>
      </c>
      <c r="J154" s="134">
        <f t="shared" si="0"/>
        <v>0</v>
      </c>
      <c r="K154" s="135"/>
      <c r="L154" s="27"/>
      <c r="M154" s="136" t="s">
        <v>1</v>
      </c>
      <c r="N154" s="137" t="s">
        <v>34</v>
      </c>
      <c r="O154" s="138">
        <v>0.16</v>
      </c>
      <c r="P154" s="138">
        <f t="shared" si="1"/>
        <v>0.64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0" t="s">
        <v>119</v>
      </c>
      <c r="AT154" s="140" t="s">
        <v>115</v>
      </c>
      <c r="AU154" s="140" t="s">
        <v>76</v>
      </c>
      <c r="AY154" s="14" t="s">
        <v>113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4" t="s">
        <v>74</v>
      </c>
      <c r="BK154" s="141">
        <f t="shared" si="9"/>
        <v>0</v>
      </c>
      <c r="BL154" s="14" t="s">
        <v>119</v>
      </c>
      <c r="BM154" s="140" t="s">
        <v>207</v>
      </c>
    </row>
    <row r="155" spans="1:65" s="2" customFormat="1" ht="14.45" customHeight="1">
      <c r="A155" s="26"/>
      <c r="B155" s="133"/>
      <c r="C155" s="194" t="s">
        <v>208</v>
      </c>
      <c r="D155" s="194" t="s">
        <v>157</v>
      </c>
      <c r="E155" s="195" t="s">
        <v>209</v>
      </c>
      <c r="F155" s="196" t="s">
        <v>210</v>
      </c>
      <c r="G155" s="197" t="s">
        <v>206</v>
      </c>
      <c r="H155" s="198">
        <v>4</v>
      </c>
      <c r="I155" s="142">
        <v>0</v>
      </c>
      <c r="J155" s="142">
        <f t="shared" si="0"/>
        <v>0</v>
      </c>
      <c r="K155" s="143"/>
      <c r="L155" s="144"/>
      <c r="M155" s="145" t="s">
        <v>1</v>
      </c>
      <c r="N155" s="146" t="s">
        <v>34</v>
      </c>
      <c r="O155" s="138">
        <v>0</v>
      </c>
      <c r="P155" s="138">
        <f t="shared" si="1"/>
        <v>0</v>
      </c>
      <c r="Q155" s="138">
        <v>2.0000000000000001E-4</v>
      </c>
      <c r="R155" s="138">
        <f t="shared" si="2"/>
        <v>8.0000000000000004E-4</v>
      </c>
      <c r="S155" s="138">
        <v>0</v>
      </c>
      <c r="T155" s="139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0" t="s">
        <v>148</v>
      </c>
      <c r="AT155" s="140" t="s">
        <v>157</v>
      </c>
      <c r="AU155" s="140" t="s">
        <v>76</v>
      </c>
      <c r="AY155" s="14" t="s">
        <v>113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4" t="s">
        <v>74</v>
      </c>
      <c r="BK155" s="141">
        <f t="shared" si="9"/>
        <v>0</v>
      </c>
      <c r="BL155" s="14" t="s">
        <v>119</v>
      </c>
      <c r="BM155" s="140" t="s">
        <v>211</v>
      </c>
    </row>
    <row r="156" spans="1:65" s="12" customFormat="1" ht="22.9" customHeight="1">
      <c r="B156" s="121"/>
      <c r="C156" s="191"/>
      <c r="D156" s="192" t="s">
        <v>68</v>
      </c>
      <c r="E156" s="193" t="s">
        <v>152</v>
      </c>
      <c r="F156" s="193" t="s">
        <v>212</v>
      </c>
      <c r="G156" s="191"/>
      <c r="H156" s="191"/>
      <c r="J156" s="132">
        <f>BK156</f>
        <v>0</v>
      </c>
      <c r="L156" s="121"/>
      <c r="M156" s="125"/>
      <c r="N156" s="126"/>
      <c r="O156" s="126"/>
      <c r="P156" s="127">
        <f>SUM(P157:P161)</f>
        <v>84.496000000000009</v>
      </c>
      <c r="Q156" s="126"/>
      <c r="R156" s="127">
        <f>SUM(R157:R161)</f>
        <v>0</v>
      </c>
      <c r="S156" s="126"/>
      <c r="T156" s="128">
        <f>SUM(T157:T161)</f>
        <v>5.4880000000000004</v>
      </c>
      <c r="AR156" s="122" t="s">
        <v>74</v>
      </c>
      <c r="AT156" s="129" t="s">
        <v>68</v>
      </c>
      <c r="AU156" s="129" t="s">
        <v>74</v>
      </c>
      <c r="AY156" s="122" t="s">
        <v>113</v>
      </c>
      <c r="BK156" s="130">
        <f>SUM(BK157:BK161)</f>
        <v>0</v>
      </c>
    </row>
    <row r="157" spans="1:65" s="2" customFormat="1" ht="24.2" customHeight="1">
      <c r="A157" s="26"/>
      <c r="B157" s="133"/>
      <c r="C157" s="186" t="s">
        <v>213</v>
      </c>
      <c r="D157" s="186" t="s">
        <v>115</v>
      </c>
      <c r="E157" s="187" t="s">
        <v>214</v>
      </c>
      <c r="F157" s="188" t="s">
        <v>215</v>
      </c>
      <c r="G157" s="189" t="s">
        <v>118</v>
      </c>
      <c r="H157" s="190">
        <v>292</v>
      </c>
      <c r="I157" s="134">
        <v>0</v>
      </c>
      <c r="J157" s="134">
        <f>ROUND(I157*H157,2)</f>
        <v>0</v>
      </c>
      <c r="K157" s="135"/>
      <c r="L157" s="27"/>
      <c r="M157" s="136" t="s">
        <v>1</v>
      </c>
      <c r="N157" s="137" t="s">
        <v>34</v>
      </c>
      <c r="O157" s="138">
        <v>0.11</v>
      </c>
      <c r="P157" s="138">
        <f>O157*H157</f>
        <v>32.119999999999997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0" t="s">
        <v>119</v>
      </c>
      <c r="AT157" s="140" t="s">
        <v>115</v>
      </c>
      <c r="AU157" s="140" t="s">
        <v>76</v>
      </c>
      <c r="AY157" s="14" t="s">
        <v>113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4" t="s">
        <v>74</v>
      </c>
      <c r="BK157" s="141">
        <f>ROUND(I157*H157,2)</f>
        <v>0</v>
      </c>
      <c r="BL157" s="14" t="s">
        <v>119</v>
      </c>
      <c r="BM157" s="140" t="s">
        <v>216</v>
      </c>
    </row>
    <row r="158" spans="1:65" s="2" customFormat="1" ht="24.2" customHeight="1">
      <c r="A158" s="26"/>
      <c r="B158" s="133"/>
      <c r="C158" s="186" t="s">
        <v>217</v>
      </c>
      <c r="D158" s="186" t="s">
        <v>115</v>
      </c>
      <c r="E158" s="187" t="s">
        <v>218</v>
      </c>
      <c r="F158" s="188" t="s">
        <v>219</v>
      </c>
      <c r="G158" s="189" t="s">
        <v>118</v>
      </c>
      <c r="H158" s="190">
        <v>8760</v>
      </c>
      <c r="I158" s="134">
        <v>0</v>
      </c>
      <c r="J158" s="134">
        <f>ROUND(I158*H158,2)</f>
        <v>0</v>
      </c>
      <c r="K158" s="135"/>
      <c r="L158" s="27"/>
      <c r="M158" s="136" t="s">
        <v>1</v>
      </c>
      <c r="N158" s="137" t="s">
        <v>34</v>
      </c>
      <c r="O158" s="138">
        <v>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0" t="s">
        <v>119</v>
      </c>
      <c r="AT158" s="140" t="s">
        <v>115</v>
      </c>
      <c r="AU158" s="140" t="s">
        <v>76</v>
      </c>
      <c r="AY158" s="14" t="s">
        <v>113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74</v>
      </c>
      <c r="BK158" s="141">
        <f>ROUND(I158*H158,2)</f>
        <v>0</v>
      </c>
      <c r="BL158" s="14" t="s">
        <v>119</v>
      </c>
      <c r="BM158" s="140" t="s">
        <v>220</v>
      </c>
    </row>
    <row r="159" spans="1:65" s="2" customFormat="1" ht="24.2" customHeight="1">
      <c r="A159" s="26"/>
      <c r="B159" s="133"/>
      <c r="C159" s="186" t="s">
        <v>221</v>
      </c>
      <c r="D159" s="186" t="s">
        <v>115</v>
      </c>
      <c r="E159" s="187" t="s">
        <v>222</v>
      </c>
      <c r="F159" s="188" t="s">
        <v>223</v>
      </c>
      <c r="G159" s="189" t="s">
        <v>118</v>
      </c>
      <c r="H159" s="190">
        <v>292</v>
      </c>
      <c r="I159" s="134">
        <v>0</v>
      </c>
      <c r="J159" s="134">
        <f>ROUND(I159*H159,2)</f>
        <v>0</v>
      </c>
      <c r="K159" s="135"/>
      <c r="L159" s="27"/>
      <c r="M159" s="136" t="s">
        <v>1</v>
      </c>
      <c r="N159" s="137" t="s">
        <v>34</v>
      </c>
      <c r="O159" s="138">
        <v>6.9000000000000006E-2</v>
      </c>
      <c r="P159" s="138">
        <f>O159*H159</f>
        <v>20.148000000000003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0" t="s">
        <v>119</v>
      </c>
      <c r="AT159" s="140" t="s">
        <v>115</v>
      </c>
      <c r="AU159" s="140" t="s">
        <v>76</v>
      </c>
      <c r="AY159" s="14" t="s">
        <v>113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4" t="s">
        <v>74</v>
      </c>
      <c r="BK159" s="141">
        <f>ROUND(I159*H159,2)</f>
        <v>0</v>
      </c>
      <c r="BL159" s="14" t="s">
        <v>119</v>
      </c>
      <c r="BM159" s="140" t="s">
        <v>224</v>
      </c>
    </row>
    <row r="160" spans="1:65" s="2" customFormat="1" ht="37.9" customHeight="1">
      <c r="A160" s="26"/>
      <c r="B160" s="133"/>
      <c r="C160" s="186" t="s">
        <v>225</v>
      </c>
      <c r="D160" s="186" t="s">
        <v>115</v>
      </c>
      <c r="E160" s="187" t="s">
        <v>226</v>
      </c>
      <c r="F160" s="188" t="s">
        <v>227</v>
      </c>
      <c r="G160" s="189" t="s">
        <v>118</v>
      </c>
      <c r="H160" s="190">
        <v>135</v>
      </c>
      <c r="I160" s="134">
        <v>0</v>
      </c>
      <c r="J160" s="134">
        <f>ROUND(I160*H160,2)</f>
        <v>0</v>
      </c>
      <c r="K160" s="135"/>
      <c r="L160" s="27"/>
      <c r="M160" s="136" t="s">
        <v>1</v>
      </c>
      <c r="N160" s="137" t="s">
        <v>34</v>
      </c>
      <c r="O160" s="138">
        <v>0.06</v>
      </c>
      <c r="P160" s="138">
        <f>O160*H160</f>
        <v>8.1</v>
      </c>
      <c r="Q160" s="138">
        <v>0</v>
      </c>
      <c r="R160" s="138">
        <f>Q160*H160</f>
        <v>0</v>
      </c>
      <c r="S160" s="138">
        <v>1.6E-2</v>
      </c>
      <c r="T160" s="139">
        <f>S160*H160</f>
        <v>2.16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0" t="s">
        <v>119</v>
      </c>
      <c r="AT160" s="140" t="s">
        <v>115</v>
      </c>
      <c r="AU160" s="140" t="s">
        <v>76</v>
      </c>
      <c r="AY160" s="14" t="s">
        <v>113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4" t="s">
        <v>74</v>
      </c>
      <c r="BK160" s="141">
        <f>ROUND(I160*H160,2)</f>
        <v>0</v>
      </c>
      <c r="BL160" s="14" t="s">
        <v>119</v>
      </c>
      <c r="BM160" s="140" t="s">
        <v>228</v>
      </c>
    </row>
    <row r="161" spans="1:65" s="2" customFormat="1" ht="24.2" customHeight="1">
      <c r="A161" s="26"/>
      <c r="B161" s="133"/>
      <c r="C161" s="186" t="s">
        <v>229</v>
      </c>
      <c r="D161" s="186" t="s">
        <v>115</v>
      </c>
      <c r="E161" s="187" t="s">
        <v>230</v>
      </c>
      <c r="F161" s="188" t="s">
        <v>231</v>
      </c>
      <c r="G161" s="189" t="s">
        <v>118</v>
      </c>
      <c r="H161" s="190">
        <v>208</v>
      </c>
      <c r="I161" s="134">
        <v>0</v>
      </c>
      <c r="J161" s="134">
        <f>ROUND(I161*H161,2)</f>
        <v>0</v>
      </c>
      <c r="K161" s="135"/>
      <c r="L161" s="27"/>
      <c r="M161" s="136" t="s">
        <v>1</v>
      </c>
      <c r="N161" s="137" t="s">
        <v>34</v>
      </c>
      <c r="O161" s="138">
        <v>0.11600000000000001</v>
      </c>
      <c r="P161" s="138">
        <f>O161*H161</f>
        <v>24.128</v>
      </c>
      <c r="Q161" s="138">
        <v>0</v>
      </c>
      <c r="R161" s="138">
        <f>Q161*H161</f>
        <v>0</v>
      </c>
      <c r="S161" s="138">
        <v>1.6E-2</v>
      </c>
      <c r="T161" s="139">
        <f>S161*H161</f>
        <v>3.3280000000000003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0" t="s">
        <v>119</v>
      </c>
      <c r="AT161" s="140" t="s">
        <v>115</v>
      </c>
      <c r="AU161" s="140" t="s">
        <v>76</v>
      </c>
      <c r="AY161" s="14" t="s">
        <v>113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74</v>
      </c>
      <c r="BK161" s="141">
        <f>ROUND(I161*H161,2)</f>
        <v>0</v>
      </c>
      <c r="BL161" s="14" t="s">
        <v>119</v>
      </c>
      <c r="BM161" s="140" t="s">
        <v>232</v>
      </c>
    </row>
    <row r="162" spans="1:65" s="12" customFormat="1" ht="22.9" customHeight="1">
      <c r="B162" s="121"/>
      <c r="C162" s="191"/>
      <c r="D162" s="192" t="s">
        <v>68</v>
      </c>
      <c r="E162" s="193" t="s">
        <v>233</v>
      </c>
      <c r="F162" s="193" t="s">
        <v>234</v>
      </c>
      <c r="G162" s="191"/>
      <c r="H162" s="191"/>
      <c r="J162" s="132">
        <f>BK162</f>
        <v>0</v>
      </c>
      <c r="L162" s="121"/>
      <c r="M162" s="125"/>
      <c r="N162" s="126"/>
      <c r="O162" s="126"/>
      <c r="P162" s="127">
        <f>P163</f>
        <v>0</v>
      </c>
      <c r="Q162" s="126"/>
      <c r="R162" s="127">
        <f>R163</f>
        <v>0</v>
      </c>
      <c r="S162" s="126"/>
      <c r="T162" s="128">
        <f>T163</f>
        <v>0</v>
      </c>
      <c r="AR162" s="122" t="s">
        <v>74</v>
      </c>
      <c r="AT162" s="129" t="s">
        <v>68</v>
      </c>
      <c r="AU162" s="129" t="s">
        <v>74</v>
      </c>
      <c r="AY162" s="122" t="s">
        <v>113</v>
      </c>
      <c r="BK162" s="130">
        <f>BK163</f>
        <v>0</v>
      </c>
    </row>
    <row r="163" spans="1:65" s="2" customFormat="1" ht="49.15" customHeight="1">
      <c r="A163" s="26"/>
      <c r="B163" s="133"/>
      <c r="C163" s="186" t="s">
        <v>235</v>
      </c>
      <c r="D163" s="186" t="s">
        <v>115</v>
      </c>
      <c r="E163" s="187" t="s">
        <v>236</v>
      </c>
      <c r="F163" s="188" t="s">
        <v>237</v>
      </c>
      <c r="G163" s="189" t="s">
        <v>238</v>
      </c>
      <c r="H163" s="190">
        <v>22.605</v>
      </c>
      <c r="I163" s="134">
        <v>0</v>
      </c>
      <c r="J163" s="134">
        <f>ROUND(I163*H163,2)</f>
        <v>0</v>
      </c>
      <c r="K163" s="135"/>
      <c r="L163" s="27"/>
      <c r="M163" s="136" t="s">
        <v>1</v>
      </c>
      <c r="N163" s="137" t="s">
        <v>34</v>
      </c>
      <c r="O163" s="138">
        <v>0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0" t="s">
        <v>119</v>
      </c>
      <c r="AT163" s="140" t="s">
        <v>115</v>
      </c>
      <c r="AU163" s="140" t="s">
        <v>76</v>
      </c>
      <c r="AY163" s="14" t="s">
        <v>113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4" t="s">
        <v>74</v>
      </c>
      <c r="BK163" s="141">
        <f>ROUND(I163*H163,2)</f>
        <v>0</v>
      </c>
      <c r="BL163" s="14" t="s">
        <v>119</v>
      </c>
      <c r="BM163" s="140" t="s">
        <v>239</v>
      </c>
    </row>
    <row r="164" spans="1:65" s="12" customFormat="1" ht="22.9" customHeight="1">
      <c r="B164" s="121"/>
      <c r="C164" s="191"/>
      <c r="D164" s="192" t="s">
        <v>68</v>
      </c>
      <c r="E164" s="193" t="s">
        <v>240</v>
      </c>
      <c r="F164" s="193" t="s">
        <v>241</v>
      </c>
      <c r="G164" s="191"/>
      <c r="H164" s="191"/>
      <c r="J164" s="132">
        <f>BK164</f>
        <v>0</v>
      </c>
      <c r="L164" s="121"/>
      <c r="M164" s="125"/>
      <c r="N164" s="126"/>
      <c r="O164" s="126"/>
      <c r="P164" s="127">
        <f>P165</f>
        <v>18.237126</v>
      </c>
      <c r="Q164" s="126"/>
      <c r="R164" s="127">
        <f>R165</f>
        <v>0</v>
      </c>
      <c r="S164" s="126"/>
      <c r="T164" s="128">
        <f>T165</f>
        <v>0</v>
      </c>
      <c r="AR164" s="122" t="s">
        <v>74</v>
      </c>
      <c r="AT164" s="129" t="s">
        <v>68</v>
      </c>
      <c r="AU164" s="129" t="s">
        <v>74</v>
      </c>
      <c r="AY164" s="122" t="s">
        <v>113</v>
      </c>
      <c r="BK164" s="130">
        <f>BK165</f>
        <v>0</v>
      </c>
    </row>
    <row r="165" spans="1:65" s="2" customFormat="1" ht="14.45" customHeight="1">
      <c r="A165" s="26"/>
      <c r="B165" s="133"/>
      <c r="C165" s="186" t="s">
        <v>242</v>
      </c>
      <c r="D165" s="186" t="s">
        <v>115</v>
      </c>
      <c r="E165" s="187" t="s">
        <v>243</v>
      </c>
      <c r="F165" s="188" t="s">
        <v>244</v>
      </c>
      <c r="G165" s="189" t="s">
        <v>238</v>
      </c>
      <c r="H165" s="190">
        <v>21.946000000000002</v>
      </c>
      <c r="I165" s="134">
        <v>0</v>
      </c>
      <c r="J165" s="134">
        <f>ROUND(I165*H165,2)</f>
        <v>0</v>
      </c>
      <c r="K165" s="135"/>
      <c r="L165" s="27"/>
      <c r="M165" s="136" t="s">
        <v>1</v>
      </c>
      <c r="N165" s="137" t="s">
        <v>34</v>
      </c>
      <c r="O165" s="138">
        <v>0.83099999999999996</v>
      </c>
      <c r="P165" s="138">
        <f>O165*H165</f>
        <v>18.237126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0" t="s">
        <v>119</v>
      </c>
      <c r="AT165" s="140" t="s">
        <v>115</v>
      </c>
      <c r="AU165" s="140" t="s">
        <v>76</v>
      </c>
      <c r="AY165" s="14" t="s">
        <v>113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74</v>
      </c>
      <c r="BK165" s="141">
        <f>ROUND(I165*H165,2)</f>
        <v>0</v>
      </c>
      <c r="BL165" s="14" t="s">
        <v>119</v>
      </c>
      <c r="BM165" s="140" t="s">
        <v>245</v>
      </c>
    </row>
    <row r="166" spans="1:65" s="12" customFormat="1" ht="25.9" customHeight="1">
      <c r="B166" s="121"/>
      <c r="C166" s="191"/>
      <c r="D166" s="192" t="s">
        <v>68</v>
      </c>
      <c r="E166" s="199" t="s">
        <v>246</v>
      </c>
      <c r="F166" s="199" t="s">
        <v>247</v>
      </c>
      <c r="G166" s="191"/>
      <c r="H166" s="191"/>
      <c r="J166" s="124">
        <f>BK166</f>
        <v>0</v>
      </c>
      <c r="L166" s="121"/>
      <c r="M166" s="125"/>
      <c r="N166" s="126"/>
      <c r="O166" s="126"/>
      <c r="P166" s="127">
        <f>P167+P170+P172+P177+P185+P188</f>
        <v>121.4444</v>
      </c>
      <c r="Q166" s="126"/>
      <c r="R166" s="127">
        <f>R167+R170+R172+R177+R185+R188</f>
        <v>0.82245600000000008</v>
      </c>
      <c r="S166" s="126"/>
      <c r="T166" s="128">
        <f>T167+T170+T172+T177+T185+T188</f>
        <v>0.75317999999999996</v>
      </c>
      <c r="AR166" s="122" t="s">
        <v>76</v>
      </c>
      <c r="AT166" s="129" t="s">
        <v>68</v>
      </c>
      <c r="AU166" s="129" t="s">
        <v>69</v>
      </c>
      <c r="AY166" s="122" t="s">
        <v>113</v>
      </c>
      <c r="BK166" s="130">
        <f>BK167+BK170+BK172+BK177+BK185+BK188</f>
        <v>0</v>
      </c>
    </row>
    <row r="167" spans="1:65" s="12" customFormat="1" ht="22.9" customHeight="1">
      <c r="B167" s="121"/>
      <c r="C167" s="191"/>
      <c r="D167" s="192" t="s">
        <v>68</v>
      </c>
      <c r="E167" s="193" t="s">
        <v>248</v>
      </c>
      <c r="F167" s="193" t="s">
        <v>249</v>
      </c>
      <c r="G167" s="191"/>
      <c r="H167" s="191"/>
      <c r="J167" s="132">
        <f>BK167</f>
        <v>0</v>
      </c>
      <c r="L167" s="121"/>
      <c r="M167" s="125"/>
      <c r="N167" s="126"/>
      <c r="O167" s="126"/>
      <c r="P167" s="127">
        <f>SUM(P168:P169)</f>
        <v>1.6160000000000001</v>
      </c>
      <c r="Q167" s="126"/>
      <c r="R167" s="127">
        <f>SUM(R168:R169)</f>
        <v>1.32E-2</v>
      </c>
      <c r="S167" s="126"/>
      <c r="T167" s="128">
        <f>SUM(T168:T169)</f>
        <v>0</v>
      </c>
      <c r="AR167" s="122" t="s">
        <v>76</v>
      </c>
      <c r="AT167" s="129" t="s">
        <v>68</v>
      </c>
      <c r="AU167" s="129" t="s">
        <v>74</v>
      </c>
      <c r="AY167" s="122" t="s">
        <v>113</v>
      </c>
      <c r="BK167" s="130">
        <f>SUM(BK168:BK169)</f>
        <v>0</v>
      </c>
    </row>
    <row r="168" spans="1:65" s="2" customFormat="1" ht="24.2" customHeight="1">
      <c r="A168" s="26"/>
      <c r="B168" s="133"/>
      <c r="C168" s="186" t="s">
        <v>250</v>
      </c>
      <c r="D168" s="186" t="s">
        <v>115</v>
      </c>
      <c r="E168" s="187" t="s">
        <v>251</v>
      </c>
      <c r="F168" s="188" t="s">
        <v>252</v>
      </c>
      <c r="G168" s="189" t="s">
        <v>118</v>
      </c>
      <c r="H168" s="190">
        <v>8</v>
      </c>
      <c r="I168" s="134">
        <v>0</v>
      </c>
      <c r="J168" s="134">
        <f>ROUND(I168*H168,2)</f>
        <v>0</v>
      </c>
      <c r="K168" s="135"/>
      <c r="L168" s="27"/>
      <c r="M168" s="136" t="s">
        <v>1</v>
      </c>
      <c r="N168" s="137" t="s">
        <v>34</v>
      </c>
      <c r="O168" s="138">
        <v>0.20200000000000001</v>
      </c>
      <c r="P168" s="138">
        <f>O168*H168</f>
        <v>1.6160000000000001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0" t="s">
        <v>180</v>
      </c>
      <c r="AT168" s="140" t="s">
        <v>115</v>
      </c>
      <c r="AU168" s="140" t="s">
        <v>76</v>
      </c>
      <c r="AY168" s="14" t="s">
        <v>113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74</v>
      </c>
      <c r="BK168" s="141">
        <f>ROUND(I168*H168,2)</f>
        <v>0</v>
      </c>
      <c r="BL168" s="14" t="s">
        <v>180</v>
      </c>
      <c r="BM168" s="140" t="s">
        <v>253</v>
      </c>
    </row>
    <row r="169" spans="1:65" s="2" customFormat="1" ht="24.2" customHeight="1">
      <c r="A169" s="26"/>
      <c r="B169" s="133"/>
      <c r="C169" s="194" t="s">
        <v>254</v>
      </c>
      <c r="D169" s="194" t="s">
        <v>157</v>
      </c>
      <c r="E169" s="195" t="s">
        <v>255</v>
      </c>
      <c r="F169" s="196" t="s">
        <v>256</v>
      </c>
      <c r="G169" s="197" t="s">
        <v>257</v>
      </c>
      <c r="H169" s="198">
        <v>13.2</v>
      </c>
      <c r="I169" s="142">
        <v>0</v>
      </c>
      <c r="J169" s="142">
        <f>ROUND(I169*H169,2)</f>
        <v>0</v>
      </c>
      <c r="K169" s="143"/>
      <c r="L169" s="144"/>
      <c r="M169" s="145" t="s">
        <v>1</v>
      </c>
      <c r="N169" s="146" t="s">
        <v>34</v>
      </c>
      <c r="O169" s="138">
        <v>0</v>
      </c>
      <c r="P169" s="138">
        <f>O169*H169</f>
        <v>0</v>
      </c>
      <c r="Q169" s="138">
        <v>1E-3</v>
      </c>
      <c r="R169" s="138">
        <f>Q169*H169</f>
        <v>1.32E-2</v>
      </c>
      <c r="S169" s="138">
        <v>0</v>
      </c>
      <c r="T169" s="139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0" t="s">
        <v>254</v>
      </c>
      <c r="AT169" s="140" t="s">
        <v>157</v>
      </c>
      <c r="AU169" s="140" t="s">
        <v>76</v>
      </c>
      <c r="AY169" s="14" t="s">
        <v>113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74</v>
      </c>
      <c r="BK169" s="141">
        <f>ROUND(I169*H169,2)</f>
        <v>0</v>
      </c>
      <c r="BL169" s="14" t="s">
        <v>180</v>
      </c>
      <c r="BM169" s="140" t="s">
        <v>258</v>
      </c>
    </row>
    <row r="170" spans="1:65" s="12" customFormat="1" ht="22.9" customHeight="1">
      <c r="B170" s="121"/>
      <c r="C170" s="191"/>
      <c r="D170" s="192" t="s">
        <v>68</v>
      </c>
      <c r="E170" s="193" t="s">
        <v>259</v>
      </c>
      <c r="F170" s="193" t="s">
        <v>260</v>
      </c>
      <c r="G170" s="191"/>
      <c r="H170" s="191"/>
      <c r="J170" s="132">
        <f>BK170</f>
        <v>0</v>
      </c>
      <c r="L170" s="121"/>
      <c r="M170" s="125"/>
      <c r="N170" s="126"/>
      <c r="O170" s="126"/>
      <c r="P170" s="127">
        <f>P171</f>
        <v>0.8899999999999999</v>
      </c>
      <c r="Q170" s="126"/>
      <c r="R170" s="127">
        <f>R171</f>
        <v>0</v>
      </c>
      <c r="S170" s="126"/>
      <c r="T170" s="128">
        <f>T171</f>
        <v>2.5000000000000001E-4</v>
      </c>
      <c r="AR170" s="122" t="s">
        <v>76</v>
      </c>
      <c r="AT170" s="129" t="s">
        <v>68</v>
      </c>
      <c r="AU170" s="129" t="s">
        <v>74</v>
      </c>
      <c r="AY170" s="122" t="s">
        <v>113</v>
      </c>
      <c r="BK170" s="130">
        <f>BK171</f>
        <v>0</v>
      </c>
    </row>
    <row r="171" spans="1:65" s="2" customFormat="1" ht="14.45" customHeight="1">
      <c r="A171" s="26"/>
      <c r="B171" s="133"/>
      <c r="C171" s="186" t="s">
        <v>261</v>
      </c>
      <c r="D171" s="186" t="s">
        <v>115</v>
      </c>
      <c r="E171" s="187" t="s">
        <v>262</v>
      </c>
      <c r="F171" s="188" t="s">
        <v>263</v>
      </c>
      <c r="G171" s="189" t="s">
        <v>206</v>
      </c>
      <c r="H171" s="190">
        <v>5</v>
      </c>
      <c r="I171" s="134">
        <v>0</v>
      </c>
      <c r="J171" s="134">
        <f>ROUND(I171*H171,2)</f>
        <v>0</v>
      </c>
      <c r="K171" s="135"/>
      <c r="L171" s="27"/>
      <c r="M171" s="136" t="s">
        <v>1</v>
      </c>
      <c r="N171" s="137" t="s">
        <v>34</v>
      </c>
      <c r="O171" s="138">
        <v>0.17799999999999999</v>
      </c>
      <c r="P171" s="138">
        <f>O171*H171</f>
        <v>0.8899999999999999</v>
      </c>
      <c r="Q171" s="138">
        <v>0</v>
      </c>
      <c r="R171" s="138">
        <f>Q171*H171</f>
        <v>0</v>
      </c>
      <c r="S171" s="138">
        <v>5.0000000000000002E-5</v>
      </c>
      <c r="T171" s="139">
        <f>S171*H171</f>
        <v>2.5000000000000001E-4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0" t="s">
        <v>180</v>
      </c>
      <c r="AT171" s="140" t="s">
        <v>115</v>
      </c>
      <c r="AU171" s="140" t="s">
        <v>76</v>
      </c>
      <c r="AY171" s="14" t="s">
        <v>113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74</v>
      </c>
      <c r="BK171" s="141">
        <f>ROUND(I171*H171,2)</f>
        <v>0</v>
      </c>
      <c r="BL171" s="14" t="s">
        <v>180</v>
      </c>
      <c r="BM171" s="140" t="s">
        <v>264</v>
      </c>
    </row>
    <row r="172" spans="1:65" s="12" customFormat="1" ht="22.9" customHeight="1">
      <c r="B172" s="121"/>
      <c r="C172" s="191"/>
      <c r="D172" s="192" t="s">
        <v>68</v>
      </c>
      <c r="E172" s="193" t="s">
        <v>265</v>
      </c>
      <c r="F172" s="193" t="s">
        <v>266</v>
      </c>
      <c r="G172" s="191"/>
      <c r="H172" s="191"/>
      <c r="J172" s="132">
        <f>BK172</f>
        <v>0</v>
      </c>
      <c r="L172" s="121"/>
      <c r="M172" s="125"/>
      <c r="N172" s="126"/>
      <c r="O172" s="126"/>
      <c r="P172" s="127">
        <f>SUM(P173:P176)</f>
        <v>18.457999999999998</v>
      </c>
      <c r="Q172" s="126"/>
      <c r="R172" s="127">
        <f>SUM(R173:R176)</f>
        <v>6.7099999999999998E-3</v>
      </c>
      <c r="S172" s="126"/>
      <c r="T172" s="128">
        <f>SUM(T173:T176)</f>
        <v>0.11293</v>
      </c>
      <c r="AR172" s="122" t="s">
        <v>76</v>
      </c>
      <c r="AT172" s="129" t="s">
        <v>68</v>
      </c>
      <c r="AU172" s="129" t="s">
        <v>74</v>
      </c>
      <c r="AY172" s="122" t="s">
        <v>113</v>
      </c>
      <c r="BK172" s="130">
        <f>SUM(BK173:BK176)</f>
        <v>0</v>
      </c>
    </row>
    <row r="173" spans="1:65" s="2" customFormat="1" ht="14.45" customHeight="1">
      <c r="A173" s="26"/>
      <c r="B173" s="133"/>
      <c r="C173" s="186" t="s">
        <v>267</v>
      </c>
      <c r="D173" s="186" t="s">
        <v>115</v>
      </c>
      <c r="E173" s="187" t="s">
        <v>268</v>
      </c>
      <c r="F173" s="188" t="s">
        <v>269</v>
      </c>
      <c r="G173" s="189" t="s">
        <v>142</v>
      </c>
      <c r="H173" s="190">
        <v>11</v>
      </c>
      <c r="I173" s="134">
        <v>0</v>
      </c>
      <c r="J173" s="134">
        <f>ROUND(I173*H173,2)</f>
        <v>0</v>
      </c>
      <c r="K173" s="135"/>
      <c r="L173" s="27"/>
      <c r="M173" s="136" t="s">
        <v>1</v>
      </c>
      <c r="N173" s="137" t="s">
        <v>34</v>
      </c>
      <c r="O173" s="138">
        <v>0.19500000000000001</v>
      </c>
      <c r="P173" s="138">
        <f>O173*H173</f>
        <v>2.145</v>
      </c>
      <c r="Q173" s="138">
        <v>0</v>
      </c>
      <c r="R173" s="138">
        <f>Q173*H173</f>
        <v>0</v>
      </c>
      <c r="S173" s="138">
        <v>1.67E-3</v>
      </c>
      <c r="T173" s="139">
        <f>S173*H173</f>
        <v>1.8370000000000001E-2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0" t="s">
        <v>180</v>
      </c>
      <c r="AT173" s="140" t="s">
        <v>115</v>
      </c>
      <c r="AU173" s="140" t="s">
        <v>76</v>
      </c>
      <c r="AY173" s="14" t="s">
        <v>113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4" t="s">
        <v>74</v>
      </c>
      <c r="BK173" s="141">
        <f>ROUND(I173*H173,2)</f>
        <v>0</v>
      </c>
      <c r="BL173" s="14" t="s">
        <v>180</v>
      </c>
      <c r="BM173" s="140" t="s">
        <v>270</v>
      </c>
    </row>
    <row r="174" spans="1:65" s="2" customFormat="1" ht="14.45" customHeight="1">
      <c r="A174" s="26"/>
      <c r="B174" s="133"/>
      <c r="C174" s="186" t="s">
        <v>271</v>
      </c>
      <c r="D174" s="186" t="s">
        <v>115</v>
      </c>
      <c r="E174" s="187" t="s">
        <v>272</v>
      </c>
      <c r="F174" s="188" t="s">
        <v>273</v>
      </c>
      <c r="G174" s="189" t="s">
        <v>142</v>
      </c>
      <c r="H174" s="190">
        <v>24</v>
      </c>
      <c r="I174" s="134">
        <v>0</v>
      </c>
      <c r="J174" s="134">
        <f>ROUND(I174*H174,2)</f>
        <v>0</v>
      </c>
      <c r="K174" s="135"/>
      <c r="L174" s="27"/>
      <c r="M174" s="136" t="s">
        <v>1</v>
      </c>
      <c r="N174" s="137" t="s">
        <v>34</v>
      </c>
      <c r="O174" s="138">
        <v>0.313</v>
      </c>
      <c r="P174" s="138">
        <f>O174*H174</f>
        <v>7.5120000000000005</v>
      </c>
      <c r="Q174" s="138">
        <v>0</v>
      </c>
      <c r="R174" s="138">
        <f>Q174*H174</f>
        <v>0</v>
      </c>
      <c r="S174" s="138">
        <v>3.9399999999999999E-3</v>
      </c>
      <c r="T174" s="139">
        <f>S174*H174</f>
        <v>9.4560000000000005E-2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0" t="s">
        <v>180</v>
      </c>
      <c r="AT174" s="140" t="s">
        <v>115</v>
      </c>
      <c r="AU174" s="140" t="s">
        <v>76</v>
      </c>
      <c r="AY174" s="14" t="s">
        <v>113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4" t="s">
        <v>74</v>
      </c>
      <c r="BK174" s="141">
        <f>ROUND(I174*H174,2)</f>
        <v>0</v>
      </c>
      <c r="BL174" s="14" t="s">
        <v>180</v>
      </c>
      <c r="BM174" s="140" t="s">
        <v>274</v>
      </c>
    </row>
    <row r="175" spans="1:65" s="2" customFormat="1" ht="24.2" customHeight="1">
      <c r="A175" s="26"/>
      <c r="B175" s="133"/>
      <c r="C175" s="186" t="s">
        <v>275</v>
      </c>
      <c r="D175" s="186" t="s">
        <v>115</v>
      </c>
      <c r="E175" s="187" t="s">
        <v>276</v>
      </c>
      <c r="F175" s="188" t="s">
        <v>277</v>
      </c>
      <c r="G175" s="189" t="s">
        <v>142</v>
      </c>
      <c r="H175" s="190">
        <v>11</v>
      </c>
      <c r="I175" s="134">
        <v>0</v>
      </c>
      <c r="J175" s="134">
        <f>ROUND(I175*H175,2)</f>
        <v>0</v>
      </c>
      <c r="K175" s="135"/>
      <c r="L175" s="27"/>
      <c r="M175" s="136" t="s">
        <v>1</v>
      </c>
      <c r="N175" s="137" t="s">
        <v>34</v>
      </c>
      <c r="O175" s="138">
        <v>0.33100000000000002</v>
      </c>
      <c r="P175" s="138">
        <f>O175*H175</f>
        <v>3.641</v>
      </c>
      <c r="Q175" s="138">
        <v>6.0999999999999997E-4</v>
      </c>
      <c r="R175" s="138">
        <f>Q175*H175</f>
        <v>6.7099999999999998E-3</v>
      </c>
      <c r="S175" s="138">
        <v>0</v>
      </c>
      <c r="T175" s="139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0" t="s">
        <v>180</v>
      </c>
      <c r="AT175" s="140" t="s">
        <v>115</v>
      </c>
      <c r="AU175" s="140" t="s">
        <v>76</v>
      </c>
      <c r="AY175" s="14" t="s">
        <v>113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4" t="s">
        <v>74</v>
      </c>
      <c r="BK175" s="141">
        <f>ROUND(I175*H175,2)</f>
        <v>0</v>
      </c>
      <c r="BL175" s="14" t="s">
        <v>180</v>
      </c>
      <c r="BM175" s="140" t="s">
        <v>278</v>
      </c>
    </row>
    <row r="176" spans="1:65" s="2" customFormat="1" ht="14.45" customHeight="1">
      <c r="A176" s="26"/>
      <c r="B176" s="133"/>
      <c r="C176" s="186" t="s">
        <v>279</v>
      </c>
      <c r="D176" s="186" t="s">
        <v>115</v>
      </c>
      <c r="E176" s="187" t="s">
        <v>280</v>
      </c>
      <c r="F176" s="188" t="s">
        <v>281</v>
      </c>
      <c r="G176" s="189" t="s">
        <v>142</v>
      </c>
      <c r="H176" s="190">
        <v>24</v>
      </c>
      <c r="I176" s="134">
        <v>0</v>
      </c>
      <c r="J176" s="134">
        <f>ROUND(I176*H176,2)</f>
        <v>0</v>
      </c>
      <c r="K176" s="135"/>
      <c r="L176" s="27"/>
      <c r="M176" s="136" t="s">
        <v>1</v>
      </c>
      <c r="N176" s="137" t="s">
        <v>34</v>
      </c>
      <c r="O176" s="138">
        <v>0.215</v>
      </c>
      <c r="P176" s="138">
        <f>O176*H176</f>
        <v>5.16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0" t="s">
        <v>180</v>
      </c>
      <c r="AT176" s="140" t="s">
        <v>115</v>
      </c>
      <c r="AU176" s="140" t="s">
        <v>76</v>
      </c>
      <c r="AY176" s="14" t="s">
        <v>113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74</v>
      </c>
      <c r="BK176" s="141">
        <f>ROUND(I176*H176,2)</f>
        <v>0</v>
      </c>
      <c r="BL176" s="14" t="s">
        <v>180</v>
      </c>
      <c r="BM176" s="140" t="s">
        <v>282</v>
      </c>
    </row>
    <row r="177" spans="1:65" s="12" customFormat="1" ht="22.9" customHeight="1">
      <c r="B177" s="121"/>
      <c r="C177" s="191"/>
      <c r="D177" s="192" t="s">
        <v>68</v>
      </c>
      <c r="E177" s="193" t="s">
        <v>283</v>
      </c>
      <c r="F177" s="193" t="s">
        <v>284</v>
      </c>
      <c r="G177" s="191"/>
      <c r="H177" s="191"/>
      <c r="J177" s="132">
        <f>BK177</f>
        <v>0</v>
      </c>
      <c r="L177" s="121"/>
      <c r="M177" s="125"/>
      <c r="N177" s="126"/>
      <c r="O177" s="126"/>
      <c r="P177" s="127">
        <f>SUM(P178:P184)</f>
        <v>52.196399999999997</v>
      </c>
      <c r="Q177" s="126"/>
      <c r="R177" s="127">
        <f>SUM(R178:R184)</f>
        <v>0.78791600000000006</v>
      </c>
      <c r="S177" s="126"/>
      <c r="T177" s="128">
        <f>SUM(T178:T184)</f>
        <v>0</v>
      </c>
      <c r="AR177" s="122" t="s">
        <v>76</v>
      </c>
      <c r="AT177" s="129" t="s">
        <v>68</v>
      </c>
      <c r="AU177" s="129" t="s">
        <v>74</v>
      </c>
      <c r="AY177" s="122" t="s">
        <v>113</v>
      </c>
      <c r="BK177" s="130">
        <f>SUM(BK178:BK184)</f>
        <v>0</v>
      </c>
    </row>
    <row r="178" spans="1:65" s="2" customFormat="1" ht="24.2" customHeight="1">
      <c r="A178" s="26"/>
      <c r="B178" s="133"/>
      <c r="C178" s="194" t="s">
        <v>285</v>
      </c>
      <c r="D178" s="194" t="s">
        <v>157</v>
      </c>
      <c r="E178" s="195" t="s">
        <v>286</v>
      </c>
      <c r="F178" s="196" t="s">
        <v>287</v>
      </c>
      <c r="G178" s="197" t="s">
        <v>118</v>
      </c>
      <c r="H178" s="198">
        <v>25.2</v>
      </c>
      <c r="I178" s="142">
        <v>0</v>
      </c>
      <c r="J178" s="142">
        <f t="shared" ref="J178:J184" si="10">ROUND(I178*H178,2)</f>
        <v>0</v>
      </c>
      <c r="K178" s="143"/>
      <c r="L178" s="144"/>
      <c r="M178" s="145" t="s">
        <v>1</v>
      </c>
      <c r="N178" s="146" t="s">
        <v>34</v>
      </c>
      <c r="O178" s="138">
        <v>0</v>
      </c>
      <c r="P178" s="138">
        <f t="shared" ref="P178:P184" si="11">O178*H178</f>
        <v>0</v>
      </c>
      <c r="Q178" s="138">
        <v>3.056E-2</v>
      </c>
      <c r="R178" s="138">
        <f t="shared" ref="R178:R184" si="12">Q178*H178</f>
        <v>0.77011200000000002</v>
      </c>
      <c r="S178" s="138">
        <v>0</v>
      </c>
      <c r="T178" s="139">
        <f t="shared" ref="T178:T184" si="13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0" t="s">
        <v>254</v>
      </c>
      <c r="AT178" s="140" t="s">
        <v>157</v>
      </c>
      <c r="AU178" s="140" t="s">
        <v>76</v>
      </c>
      <c r="AY178" s="14" t="s">
        <v>113</v>
      </c>
      <c r="BE178" s="141">
        <f t="shared" ref="BE178:BE184" si="14">IF(N178="základní",J178,0)</f>
        <v>0</v>
      </c>
      <c r="BF178" s="141">
        <f t="shared" ref="BF178:BF184" si="15">IF(N178="snížená",J178,0)</f>
        <v>0</v>
      </c>
      <c r="BG178" s="141">
        <f t="shared" ref="BG178:BG184" si="16">IF(N178="zákl. přenesená",J178,0)</f>
        <v>0</v>
      </c>
      <c r="BH178" s="141">
        <f t="shared" ref="BH178:BH184" si="17">IF(N178="sníž. přenesená",J178,0)</f>
        <v>0</v>
      </c>
      <c r="BI178" s="141">
        <f t="shared" ref="BI178:BI184" si="18">IF(N178="nulová",J178,0)</f>
        <v>0</v>
      </c>
      <c r="BJ178" s="14" t="s">
        <v>74</v>
      </c>
      <c r="BK178" s="141">
        <f t="shared" ref="BK178:BK184" si="19">ROUND(I178*H178,2)</f>
        <v>0</v>
      </c>
      <c r="BL178" s="14" t="s">
        <v>180</v>
      </c>
      <c r="BM178" s="140" t="s">
        <v>288</v>
      </c>
    </row>
    <row r="179" spans="1:65" s="2" customFormat="1" ht="24.2" customHeight="1">
      <c r="A179" s="26"/>
      <c r="B179" s="133"/>
      <c r="C179" s="186" t="s">
        <v>289</v>
      </c>
      <c r="D179" s="186" t="s">
        <v>115</v>
      </c>
      <c r="E179" s="187" t="s">
        <v>290</v>
      </c>
      <c r="F179" s="188" t="s">
        <v>291</v>
      </c>
      <c r="G179" s="189" t="s">
        <v>118</v>
      </c>
      <c r="H179" s="190">
        <v>25.2</v>
      </c>
      <c r="I179" s="134">
        <v>0</v>
      </c>
      <c r="J179" s="134">
        <f t="shared" si="10"/>
        <v>0</v>
      </c>
      <c r="K179" s="135"/>
      <c r="L179" s="27"/>
      <c r="M179" s="136" t="s">
        <v>1</v>
      </c>
      <c r="N179" s="137" t="s">
        <v>34</v>
      </c>
      <c r="O179" s="138">
        <v>1.5589999999999999</v>
      </c>
      <c r="P179" s="138">
        <f t="shared" si="11"/>
        <v>39.286799999999999</v>
      </c>
      <c r="Q179" s="138">
        <v>2.7E-4</v>
      </c>
      <c r="R179" s="138">
        <f t="shared" si="12"/>
        <v>6.8040000000000002E-3</v>
      </c>
      <c r="S179" s="138">
        <v>0</v>
      </c>
      <c r="T179" s="139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0" t="s">
        <v>180</v>
      </c>
      <c r="AT179" s="140" t="s">
        <v>115</v>
      </c>
      <c r="AU179" s="140" t="s">
        <v>76</v>
      </c>
      <c r="AY179" s="14" t="s">
        <v>113</v>
      </c>
      <c r="BE179" s="141">
        <f t="shared" si="14"/>
        <v>0</v>
      </c>
      <c r="BF179" s="141">
        <f t="shared" si="15"/>
        <v>0</v>
      </c>
      <c r="BG179" s="141">
        <f t="shared" si="16"/>
        <v>0</v>
      </c>
      <c r="BH179" s="141">
        <f t="shared" si="17"/>
        <v>0</v>
      </c>
      <c r="BI179" s="141">
        <f t="shared" si="18"/>
        <v>0</v>
      </c>
      <c r="BJ179" s="14" t="s">
        <v>74</v>
      </c>
      <c r="BK179" s="141">
        <f t="shared" si="19"/>
        <v>0</v>
      </c>
      <c r="BL179" s="14" t="s">
        <v>180</v>
      </c>
      <c r="BM179" s="140" t="s">
        <v>292</v>
      </c>
    </row>
    <row r="180" spans="1:65" s="2" customFormat="1" ht="24.2" customHeight="1">
      <c r="A180" s="26"/>
      <c r="B180" s="133"/>
      <c r="C180" s="186" t="s">
        <v>293</v>
      </c>
      <c r="D180" s="186" t="s">
        <v>115</v>
      </c>
      <c r="E180" s="187" t="s">
        <v>294</v>
      </c>
      <c r="F180" s="188" t="s">
        <v>295</v>
      </c>
      <c r="G180" s="189" t="s">
        <v>118</v>
      </c>
      <c r="H180" s="190">
        <v>15.7</v>
      </c>
      <c r="I180" s="134">
        <v>0</v>
      </c>
      <c r="J180" s="134">
        <f t="shared" si="10"/>
        <v>0</v>
      </c>
      <c r="K180" s="135"/>
      <c r="L180" s="27"/>
      <c r="M180" s="136" t="s">
        <v>1</v>
      </c>
      <c r="N180" s="137" t="s">
        <v>34</v>
      </c>
      <c r="O180" s="138">
        <v>0.56799999999999995</v>
      </c>
      <c r="P180" s="138">
        <f t="shared" si="11"/>
        <v>8.9175999999999984</v>
      </c>
      <c r="Q180" s="138">
        <v>0</v>
      </c>
      <c r="R180" s="138">
        <f t="shared" si="12"/>
        <v>0</v>
      </c>
      <c r="S180" s="138">
        <v>0</v>
      </c>
      <c r="T180" s="139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0" t="s">
        <v>180</v>
      </c>
      <c r="AT180" s="140" t="s">
        <v>115</v>
      </c>
      <c r="AU180" s="140" t="s">
        <v>76</v>
      </c>
      <c r="AY180" s="14" t="s">
        <v>113</v>
      </c>
      <c r="BE180" s="141">
        <f t="shared" si="14"/>
        <v>0</v>
      </c>
      <c r="BF180" s="141">
        <f t="shared" si="15"/>
        <v>0</v>
      </c>
      <c r="BG180" s="141">
        <f t="shared" si="16"/>
        <v>0</v>
      </c>
      <c r="BH180" s="141">
        <f t="shared" si="17"/>
        <v>0</v>
      </c>
      <c r="BI180" s="141">
        <f t="shared" si="18"/>
        <v>0</v>
      </c>
      <c r="BJ180" s="14" t="s">
        <v>74</v>
      </c>
      <c r="BK180" s="141">
        <f t="shared" si="19"/>
        <v>0</v>
      </c>
      <c r="BL180" s="14" t="s">
        <v>180</v>
      </c>
      <c r="BM180" s="140" t="s">
        <v>296</v>
      </c>
    </row>
    <row r="181" spans="1:65" s="2" customFormat="1" ht="24.2" customHeight="1">
      <c r="A181" s="26"/>
      <c r="B181" s="133"/>
      <c r="C181" s="186" t="s">
        <v>297</v>
      </c>
      <c r="D181" s="186" t="s">
        <v>115</v>
      </c>
      <c r="E181" s="187" t="s">
        <v>298</v>
      </c>
      <c r="F181" s="188" t="s">
        <v>299</v>
      </c>
      <c r="G181" s="189" t="s">
        <v>206</v>
      </c>
      <c r="H181" s="190">
        <v>16</v>
      </c>
      <c r="I181" s="134">
        <v>0</v>
      </c>
      <c r="J181" s="134">
        <f t="shared" si="10"/>
        <v>0</v>
      </c>
      <c r="K181" s="135"/>
      <c r="L181" s="27"/>
      <c r="M181" s="136" t="s">
        <v>1</v>
      </c>
      <c r="N181" s="137" t="s">
        <v>34</v>
      </c>
      <c r="O181" s="138">
        <v>3.4000000000000002E-2</v>
      </c>
      <c r="P181" s="138">
        <f t="shared" si="11"/>
        <v>0.54400000000000004</v>
      </c>
      <c r="Q181" s="138">
        <v>0</v>
      </c>
      <c r="R181" s="138">
        <f t="shared" si="12"/>
        <v>0</v>
      </c>
      <c r="S181" s="138">
        <v>0</v>
      </c>
      <c r="T181" s="139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0" t="s">
        <v>180</v>
      </c>
      <c r="AT181" s="140" t="s">
        <v>115</v>
      </c>
      <c r="AU181" s="140" t="s">
        <v>76</v>
      </c>
      <c r="AY181" s="14" t="s">
        <v>113</v>
      </c>
      <c r="BE181" s="141">
        <f t="shared" si="14"/>
        <v>0</v>
      </c>
      <c r="BF181" s="141">
        <f t="shared" si="15"/>
        <v>0</v>
      </c>
      <c r="BG181" s="141">
        <f t="shared" si="16"/>
        <v>0</v>
      </c>
      <c r="BH181" s="141">
        <f t="shared" si="17"/>
        <v>0</v>
      </c>
      <c r="BI181" s="141">
        <f t="shared" si="18"/>
        <v>0</v>
      </c>
      <c r="BJ181" s="14" t="s">
        <v>74</v>
      </c>
      <c r="BK181" s="141">
        <f t="shared" si="19"/>
        <v>0</v>
      </c>
      <c r="BL181" s="14" t="s">
        <v>180</v>
      </c>
      <c r="BM181" s="140" t="s">
        <v>300</v>
      </c>
    </row>
    <row r="182" spans="1:65" s="2" customFormat="1" ht="24.2" customHeight="1">
      <c r="A182" s="26"/>
      <c r="B182" s="133"/>
      <c r="C182" s="186" t="s">
        <v>301</v>
      </c>
      <c r="D182" s="186" t="s">
        <v>115</v>
      </c>
      <c r="E182" s="187" t="s">
        <v>302</v>
      </c>
      <c r="F182" s="188" t="s">
        <v>303</v>
      </c>
      <c r="G182" s="189" t="s">
        <v>206</v>
      </c>
      <c r="H182" s="190">
        <v>2</v>
      </c>
      <c r="I182" s="134">
        <v>0</v>
      </c>
      <c r="J182" s="134">
        <f t="shared" si="10"/>
        <v>0</v>
      </c>
      <c r="K182" s="135"/>
      <c r="L182" s="27"/>
      <c r="M182" s="136" t="s">
        <v>1</v>
      </c>
      <c r="N182" s="137" t="s">
        <v>34</v>
      </c>
      <c r="O182" s="138">
        <v>0.46400000000000002</v>
      </c>
      <c r="P182" s="138">
        <f t="shared" si="11"/>
        <v>0.92800000000000005</v>
      </c>
      <c r="Q182" s="138">
        <v>0</v>
      </c>
      <c r="R182" s="138">
        <f t="shared" si="12"/>
        <v>0</v>
      </c>
      <c r="S182" s="138">
        <v>0</v>
      </c>
      <c r="T182" s="139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0" t="s">
        <v>180</v>
      </c>
      <c r="AT182" s="140" t="s">
        <v>115</v>
      </c>
      <c r="AU182" s="140" t="s">
        <v>76</v>
      </c>
      <c r="AY182" s="14" t="s">
        <v>113</v>
      </c>
      <c r="BE182" s="141">
        <f t="shared" si="14"/>
        <v>0</v>
      </c>
      <c r="BF182" s="141">
        <f t="shared" si="15"/>
        <v>0</v>
      </c>
      <c r="BG182" s="141">
        <f t="shared" si="16"/>
        <v>0</v>
      </c>
      <c r="BH182" s="141">
        <f t="shared" si="17"/>
        <v>0</v>
      </c>
      <c r="BI182" s="141">
        <f t="shared" si="18"/>
        <v>0</v>
      </c>
      <c r="BJ182" s="14" t="s">
        <v>74</v>
      </c>
      <c r="BK182" s="141">
        <f t="shared" si="19"/>
        <v>0</v>
      </c>
      <c r="BL182" s="14" t="s">
        <v>180</v>
      </c>
      <c r="BM182" s="140" t="s">
        <v>304</v>
      </c>
    </row>
    <row r="183" spans="1:65" s="2" customFormat="1" ht="14.45" customHeight="1">
      <c r="A183" s="26"/>
      <c r="B183" s="133"/>
      <c r="C183" s="194" t="s">
        <v>305</v>
      </c>
      <c r="D183" s="194" t="s">
        <v>157</v>
      </c>
      <c r="E183" s="195" t="s">
        <v>306</v>
      </c>
      <c r="F183" s="196" t="s">
        <v>307</v>
      </c>
      <c r="G183" s="197" t="s">
        <v>142</v>
      </c>
      <c r="H183" s="198">
        <v>11</v>
      </c>
      <c r="I183" s="142">
        <v>0</v>
      </c>
      <c r="J183" s="142">
        <f t="shared" si="10"/>
        <v>0</v>
      </c>
      <c r="K183" s="143"/>
      <c r="L183" s="144"/>
      <c r="M183" s="145" t="s">
        <v>1</v>
      </c>
      <c r="N183" s="146" t="s">
        <v>34</v>
      </c>
      <c r="O183" s="138">
        <v>0</v>
      </c>
      <c r="P183" s="138">
        <f t="shared" si="11"/>
        <v>0</v>
      </c>
      <c r="Q183" s="138">
        <v>1E-3</v>
      </c>
      <c r="R183" s="138">
        <f t="shared" si="12"/>
        <v>1.0999999999999999E-2</v>
      </c>
      <c r="S183" s="138">
        <v>0</v>
      </c>
      <c r="T183" s="139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0" t="s">
        <v>254</v>
      </c>
      <c r="AT183" s="140" t="s">
        <v>157</v>
      </c>
      <c r="AU183" s="140" t="s">
        <v>76</v>
      </c>
      <c r="AY183" s="14" t="s">
        <v>113</v>
      </c>
      <c r="BE183" s="141">
        <f t="shared" si="14"/>
        <v>0</v>
      </c>
      <c r="BF183" s="141">
        <f t="shared" si="15"/>
        <v>0</v>
      </c>
      <c r="BG183" s="141">
        <f t="shared" si="16"/>
        <v>0</v>
      </c>
      <c r="BH183" s="141">
        <f t="shared" si="17"/>
        <v>0</v>
      </c>
      <c r="BI183" s="141">
        <f t="shared" si="18"/>
        <v>0</v>
      </c>
      <c r="BJ183" s="14" t="s">
        <v>74</v>
      </c>
      <c r="BK183" s="141">
        <f t="shared" si="19"/>
        <v>0</v>
      </c>
      <c r="BL183" s="14" t="s">
        <v>180</v>
      </c>
      <c r="BM183" s="140" t="s">
        <v>308</v>
      </c>
    </row>
    <row r="184" spans="1:65" s="2" customFormat="1" ht="24.2" customHeight="1">
      <c r="A184" s="26"/>
      <c r="B184" s="133"/>
      <c r="C184" s="186" t="s">
        <v>309</v>
      </c>
      <c r="D184" s="186" t="s">
        <v>115</v>
      </c>
      <c r="E184" s="187" t="s">
        <v>310</v>
      </c>
      <c r="F184" s="188" t="s">
        <v>311</v>
      </c>
      <c r="G184" s="189" t="s">
        <v>206</v>
      </c>
      <c r="H184" s="190">
        <v>4</v>
      </c>
      <c r="I184" s="134">
        <v>0</v>
      </c>
      <c r="J184" s="134">
        <f t="shared" si="10"/>
        <v>0</v>
      </c>
      <c r="K184" s="135"/>
      <c r="L184" s="27"/>
      <c r="M184" s="136" t="s">
        <v>1</v>
      </c>
      <c r="N184" s="137" t="s">
        <v>34</v>
      </c>
      <c r="O184" s="138">
        <v>0.63</v>
      </c>
      <c r="P184" s="138">
        <f t="shared" si="11"/>
        <v>2.52</v>
      </c>
      <c r="Q184" s="138">
        <v>0</v>
      </c>
      <c r="R184" s="138">
        <f t="shared" si="12"/>
        <v>0</v>
      </c>
      <c r="S184" s="138">
        <v>0</v>
      </c>
      <c r="T184" s="139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0" t="s">
        <v>180</v>
      </c>
      <c r="AT184" s="140" t="s">
        <v>115</v>
      </c>
      <c r="AU184" s="140" t="s">
        <v>76</v>
      </c>
      <c r="AY184" s="14" t="s">
        <v>113</v>
      </c>
      <c r="BE184" s="141">
        <f t="shared" si="14"/>
        <v>0</v>
      </c>
      <c r="BF184" s="141">
        <f t="shared" si="15"/>
        <v>0</v>
      </c>
      <c r="BG184" s="141">
        <f t="shared" si="16"/>
        <v>0</v>
      </c>
      <c r="BH184" s="141">
        <f t="shared" si="17"/>
        <v>0</v>
      </c>
      <c r="BI184" s="141">
        <f t="shared" si="18"/>
        <v>0</v>
      </c>
      <c r="BJ184" s="14" t="s">
        <v>74</v>
      </c>
      <c r="BK184" s="141">
        <f t="shared" si="19"/>
        <v>0</v>
      </c>
      <c r="BL184" s="14" t="s">
        <v>180</v>
      </c>
      <c r="BM184" s="140" t="s">
        <v>312</v>
      </c>
    </row>
    <row r="185" spans="1:65" s="12" customFormat="1" ht="22.9" customHeight="1">
      <c r="B185" s="121"/>
      <c r="C185" s="191"/>
      <c r="D185" s="192" t="s">
        <v>68</v>
      </c>
      <c r="E185" s="193" t="s">
        <v>313</v>
      </c>
      <c r="F185" s="193" t="s">
        <v>314</v>
      </c>
      <c r="G185" s="191"/>
      <c r="H185" s="191"/>
      <c r="J185" s="132">
        <f>BK185</f>
        <v>0</v>
      </c>
      <c r="L185" s="121"/>
      <c r="M185" s="125"/>
      <c r="N185" s="126"/>
      <c r="O185" s="126"/>
      <c r="P185" s="127">
        <f>SUM(P186:P187)</f>
        <v>35.136000000000003</v>
      </c>
      <c r="Q185" s="126"/>
      <c r="R185" s="127">
        <f>SUM(R186:R187)</f>
        <v>3.2000000000000003E-4</v>
      </c>
      <c r="S185" s="126"/>
      <c r="T185" s="128">
        <f>SUM(T186:T187)</f>
        <v>0.64</v>
      </c>
      <c r="AR185" s="122" t="s">
        <v>76</v>
      </c>
      <c r="AT185" s="129" t="s">
        <v>68</v>
      </c>
      <c r="AU185" s="129" t="s">
        <v>74</v>
      </c>
      <c r="AY185" s="122" t="s">
        <v>113</v>
      </c>
      <c r="BK185" s="130">
        <f>SUM(BK186:BK187)</f>
        <v>0</v>
      </c>
    </row>
    <row r="186" spans="1:65" s="2" customFormat="1" ht="14.45" customHeight="1">
      <c r="A186" s="26"/>
      <c r="B186" s="133"/>
      <c r="C186" s="186" t="s">
        <v>315</v>
      </c>
      <c r="D186" s="186" t="s">
        <v>115</v>
      </c>
      <c r="E186" s="187" t="s">
        <v>316</v>
      </c>
      <c r="F186" s="188" t="s">
        <v>317</v>
      </c>
      <c r="G186" s="189" t="s">
        <v>118</v>
      </c>
      <c r="H186" s="190">
        <v>32</v>
      </c>
      <c r="I186" s="134">
        <v>0</v>
      </c>
      <c r="J186" s="134">
        <f>ROUND(I186*H186,2)</f>
        <v>0</v>
      </c>
      <c r="K186" s="135"/>
      <c r="L186" s="27"/>
      <c r="M186" s="136" t="s">
        <v>1</v>
      </c>
      <c r="N186" s="137" t="s">
        <v>34</v>
      </c>
      <c r="O186" s="138">
        <v>0.42</v>
      </c>
      <c r="P186" s="138">
        <f>O186*H186</f>
        <v>13.44</v>
      </c>
      <c r="Q186" s="138">
        <v>0</v>
      </c>
      <c r="R186" s="138">
        <f>Q186*H186</f>
        <v>0</v>
      </c>
      <c r="S186" s="138">
        <v>0.02</v>
      </c>
      <c r="T186" s="139">
        <f>S186*H186</f>
        <v>0.64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0" t="s">
        <v>180</v>
      </c>
      <c r="AT186" s="140" t="s">
        <v>115</v>
      </c>
      <c r="AU186" s="140" t="s">
        <v>76</v>
      </c>
      <c r="AY186" s="14" t="s">
        <v>113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4" t="s">
        <v>74</v>
      </c>
      <c r="BK186" s="141">
        <f>ROUND(I186*H186,2)</f>
        <v>0</v>
      </c>
      <c r="BL186" s="14" t="s">
        <v>180</v>
      </c>
      <c r="BM186" s="140" t="s">
        <v>318</v>
      </c>
    </row>
    <row r="187" spans="1:65" s="2" customFormat="1" ht="24.2" customHeight="1">
      <c r="A187" s="26"/>
      <c r="B187" s="133"/>
      <c r="C187" s="186" t="s">
        <v>319</v>
      </c>
      <c r="D187" s="186" t="s">
        <v>115</v>
      </c>
      <c r="E187" s="187" t="s">
        <v>320</v>
      </c>
      <c r="F187" s="188" t="s">
        <v>321</v>
      </c>
      <c r="G187" s="189" t="s">
        <v>118</v>
      </c>
      <c r="H187" s="190">
        <v>32</v>
      </c>
      <c r="I187" s="134">
        <v>0</v>
      </c>
      <c r="J187" s="134">
        <f>ROUND(I187*H187,2)</f>
        <v>0</v>
      </c>
      <c r="K187" s="135"/>
      <c r="L187" s="27"/>
      <c r="M187" s="136" t="s">
        <v>1</v>
      </c>
      <c r="N187" s="137" t="s">
        <v>34</v>
      </c>
      <c r="O187" s="138">
        <v>0.67800000000000005</v>
      </c>
      <c r="P187" s="138">
        <f>O187*H187</f>
        <v>21.696000000000002</v>
      </c>
      <c r="Q187" s="138">
        <v>1.0000000000000001E-5</v>
      </c>
      <c r="R187" s="138">
        <f>Q187*H187</f>
        <v>3.2000000000000003E-4</v>
      </c>
      <c r="S187" s="138">
        <v>0</v>
      </c>
      <c r="T187" s="139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0" t="s">
        <v>180</v>
      </c>
      <c r="AT187" s="140" t="s">
        <v>115</v>
      </c>
      <c r="AU187" s="140" t="s">
        <v>76</v>
      </c>
      <c r="AY187" s="14" t="s">
        <v>113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74</v>
      </c>
      <c r="BK187" s="141">
        <f>ROUND(I187*H187,2)</f>
        <v>0</v>
      </c>
      <c r="BL187" s="14" t="s">
        <v>180</v>
      </c>
      <c r="BM187" s="140" t="s">
        <v>322</v>
      </c>
    </row>
    <row r="188" spans="1:65" s="12" customFormat="1" ht="22.9" customHeight="1">
      <c r="B188" s="121"/>
      <c r="C188" s="191"/>
      <c r="D188" s="192" t="s">
        <v>68</v>
      </c>
      <c r="E188" s="193" t="s">
        <v>323</v>
      </c>
      <c r="F188" s="193" t="s">
        <v>324</v>
      </c>
      <c r="G188" s="191"/>
      <c r="H188" s="191"/>
      <c r="J188" s="132">
        <f>BK188</f>
        <v>0</v>
      </c>
      <c r="L188" s="121"/>
      <c r="M188" s="125"/>
      <c r="N188" s="126"/>
      <c r="O188" s="126"/>
      <c r="P188" s="127">
        <f>SUM(P189:P194)</f>
        <v>13.148</v>
      </c>
      <c r="Q188" s="126"/>
      <c r="R188" s="127">
        <f>SUM(R189:R194)</f>
        <v>1.431E-2</v>
      </c>
      <c r="S188" s="126"/>
      <c r="T188" s="128">
        <f>SUM(T189:T194)</f>
        <v>0</v>
      </c>
      <c r="AR188" s="122" t="s">
        <v>76</v>
      </c>
      <c r="AT188" s="129" t="s">
        <v>68</v>
      </c>
      <c r="AU188" s="129" t="s">
        <v>74</v>
      </c>
      <c r="AY188" s="122" t="s">
        <v>113</v>
      </c>
      <c r="BK188" s="130">
        <f>SUM(BK189:BK194)</f>
        <v>0</v>
      </c>
    </row>
    <row r="189" spans="1:65" s="2" customFormat="1" ht="24.2" customHeight="1">
      <c r="A189" s="26"/>
      <c r="B189" s="133"/>
      <c r="C189" s="186" t="s">
        <v>325</v>
      </c>
      <c r="D189" s="186" t="s">
        <v>115</v>
      </c>
      <c r="E189" s="187" t="s">
        <v>326</v>
      </c>
      <c r="F189" s="188" t="s">
        <v>327</v>
      </c>
      <c r="G189" s="189" t="s">
        <v>118</v>
      </c>
      <c r="H189" s="190">
        <v>15</v>
      </c>
      <c r="I189" s="134">
        <v>0</v>
      </c>
      <c r="J189" s="134">
        <f t="shared" ref="J189:J194" si="20">ROUND(I189*H189,2)</f>
        <v>0</v>
      </c>
      <c r="K189" s="135"/>
      <c r="L189" s="27"/>
      <c r="M189" s="136" t="s">
        <v>1</v>
      </c>
      <c r="N189" s="137" t="s">
        <v>34</v>
      </c>
      <c r="O189" s="138">
        <v>0.11600000000000001</v>
      </c>
      <c r="P189" s="138">
        <f t="shared" ref="P189:P194" si="21">O189*H189</f>
        <v>1.74</v>
      </c>
      <c r="Q189" s="138">
        <v>2.0000000000000002E-5</v>
      </c>
      <c r="R189" s="138">
        <f t="shared" ref="R189:R194" si="22">Q189*H189</f>
        <v>3.0000000000000003E-4</v>
      </c>
      <c r="S189" s="138">
        <v>0</v>
      </c>
      <c r="T189" s="139">
        <f t="shared" ref="T189:T194" si="23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0" t="s">
        <v>180</v>
      </c>
      <c r="AT189" s="140" t="s">
        <v>115</v>
      </c>
      <c r="AU189" s="140" t="s">
        <v>76</v>
      </c>
      <c r="AY189" s="14" t="s">
        <v>113</v>
      </c>
      <c r="BE189" s="141">
        <f t="shared" ref="BE189:BE194" si="24">IF(N189="základní",J189,0)</f>
        <v>0</v>
      </c>
      <c r="BF189" s="141">
        <f t="shared" ref="BF189:BF194" si="25">IF(N189="snížená",J189,0)</f>
        <v>0</v>
      </c>
      <c r="BG189" s="141">
        <f t="shared" ref="BG189:BG194" si="26">IF(N189="zákl. přenesená",J189,0)</f>
        <v>0</v>
      </c>
      <c r="BH189" s="141">
        <f t="shared" ref="BH189:BH194" si="27">IF(N189="sníž. přenesená",J189,0)</f>
        <v>0</v>
      </c>
      <c r="BI189" s="141">
        <f t="shared" ref="BI189:BI194" si="28">IF(N189="nulová",J189,0)</f>
        <v>0</v>
      </c>
      <c r="BJ189" s="14" t="s">
        <v>74</v>
      </c>
      <c r="BK189" s="141">
        <f t="shared" ref="BK189:BK194" si="29">ROUND(I189*H189,2)</f>
        <v>0</v>
      </c>
      <c r="BL189" s="14" t="s">
        <v>180</v>
      </c>
      <c r="BM189" s="140" t="s">
        <v>328</v>
      </c>
    </row>
    <row r="190" spans="1:65" s="2" customFormat="1" ht="24.2" customHeight="1">
      <c r="A190" s="26"/>
      <c r="B190" s="133"/>
      <c r="C190" s="186" t="s">
        <v>329</v>
      </c>
      <c r="D190" s="186" t="s">
        <v>115</v>
      </c>
      <c r="E190" s="187" t="s">
        <v>330</v>
      </c>
      <c r="F190" s="188" t="s">
        <v>331</v>
      </c>
      <c r="G190" s="189" t="s">
        <v>118</v>
      </c>
      <c r="H190" s="190">
        <v>15</v>
      </c>
      <c r="I190" s="134">
        <v>0</v>
      </c>
      <c r="J190" s="134">
        <f t="shared" si="20"/>
        <v>0</v>
      </c>
      <c r="K190" s="135"/>
      <c r="L190" s="27"/>
      <c r="M190" s="136" t="s">
        <v>1</v>
      </c>
      <c r="N190" s="137" t="s">
        <v>34</v>
      </c>
      <c r="O190" s="138">
        <v>0.3</v>
      </c>
      <c r="P190" s="138">
        <f t="shared" si="21"/>
        <v>4.5</v>
      </c>
      <c r="Q190" s="138">
        <v>2.5000000000000001E-4</v>
      </c>
      <c r="R190" s="138">
        <f t="shared" si="22"/>
        <v>3.7499999999999999E-3</v>
      </c>
      <c r="S190" s="138">
        <v>0</v>
      </c>
      <c r="T190" s="139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0" t="s">
        <v>180</v>
      </c>
      <c r="AT190" s="140" t="s">
        <v>115</v>
      </c>
      <c r="AU190" s="140" t="s">
        <v>76</v>
      </c>
      <c r="AY190" s="14" t="s">
        <v>113</v>
      </c>
      <c r="BE190" s="141">
        <f t="shared" si="24"/>
        <v>0</v>
      </c>
      <c r="BF190" s="141">
        <f t="shared" si="25"/>
        <v>0</v>
      </c>
      <c r="BG190" s="141">
        <f t="shared" si="26"/>
        <v>0</v>
      </c>
      <c r="BH190" s="141">
        <f t="shared" si="27"/>
        <v>0</v>
      </c>
      <c r="BI190" s="141">
        <f t="shared" si="28"/>
        <v>0</v>
      </c>
      <c r="BJ190" s="14" t="s">
        <v>74</v>
      </c>
      <c r="BK190" s="141">
        <f t="shared" si="29"/>
        <v>0</v>
      </c>
      <c r="BL190" s="14" t="s">
        <v>180</v>
      </c>
      <c r="BM190" s="140" t="s">
        <v>332</v>
      </c>
    </row>
    <row r="191" spans="1:65" s="2" customFormat="1" ht="24.2" customHeight="1">
      <c r="A191" s="26"/>
      <c r="B191" s="133"/>
      <c r="C191" s="186" t="s">
        <v>333</v>
      </c>
      <c r="D191" s="186" t="s">
        <v>115</v>
      </c>
      <c r="E191" s="187" t="s">
        <v>334</v>
      </c>
      <c r="F191" s="188" t="s">
        <v>335</v>
      </c>
      <c r="G191" s="189" t="s">
        <v>118</v>
      </c>
      <c r="H191" s="190">
        <v>10</v>
      </c>
      <c r="I191" s="134">
        <v>0</v>
      </c>
      <c r="J191" s="134">
        <f t="shared" si="20"/>
        <v>0</v>
      </c>
      <c r="K191" s="135"/>
      <c r="L191" s="27"/>
      <c r="M191" s="136" t="s">
        <v>1</v>
      </c>
      <c r="N191" s="137" t="s">
        <v>34</v>
      </c>
      <c r="O191" s="138">
        <v>0.12</v>
      </c>
      <c r="P191" s="138">
        <f t="shared" si="21"/>
        <v>1.2</v>
      </c>
      <c r="Q191" s="138">
        <v>6.9999999999999994E-5</v>
      </c>
      <c r="R191" s="138">
        <f t="shared" si="22"/>
        <v>6.9999999999999988E-4</v>
      </c>
      <c r="S191" s="138">
        <v>0</v>
      </c>
      <c r="T191" s="139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0" t="s">
        <v>180</v>
      </c>
      <c r="AT191" s="140" t="s">
        <v>115</v>
      </c>
      <c r="AU191" s="140" t="s">
        <v>76</v>
      </c>
      <c r="AY191" s="14" t="s">
        <v>113</v>
      </c>
      <c r="BE191" s="141">
        <f t="shared" si="24"/>
        <v>0</v>
      </c>
      <c r="BF191" s="141">
        <f t="shared" si="25"/>
        <v>0</v>
      </c>
      <c r="BG191" s="141">
        <f t="shared" si="26"/>
        <v>0</v>
      </c>
      <c r="BH191" s="141">
        <f t="shared" si="27"/>
        <v>0</v>
      </c>
      <c r="BI191" s="141">
        <f t="shared" si="28"/>
        <v>0</v>
      </c>
      <c r="BJ191" s="14" t="s">
        <v>74</v>
      </c>
      <c r="BK191" s="141">
        <f t="shared" si="29"/>
        <v>0</v>
      </c>
      <c r="BL191" s="14" t="s">
        <v>180</v>
      </c>
      <c r="BM191" s="140" t="s">
        <v>336</v>
      </c>
    </row>
    <row r="192" spans="1:65" s="2" customFormat="1" ht="24.2" customHeight="1">
      <c r="A192" s="26"/>
      <c r="B192" s="133"/>
      <c r="C192" s="186" t="s">
        <v>337</v>
      </c>
      <c r="D192" s="186" t="s">
        <v>115</v>
      </c>
      <c r="E192" s="187" t="s">
        <v>338</v>
      </c>
      <c r="F192" s="188" t="s">
        <v>339</v>
      </c>
      <c r="G192" s="189" t="s">
        <v>118</v>
      </c>
      <c r="H192" s="190">
        <v>10</v>
      </c>
      <c r="I192" s="134">
        <v>0</v>
      </c>
      <c r="J192" s="134">
        <f t="shared" si="20"/>
        <v>0</v>
      </c>
      <c r="K192" s="135"/>
      <c r="L192" s="27"/>
      <c r="M192" s="136" t="s">
        <v>1</v>
      </c>
      <c r="N192" s="137" t="s">
        <v>34</v>
      </c>
      <c r="O192" s="138">
        <v>0.122</v>
      </c>
      <c r="P192" s="138">
        <f t="shared" si="21"/>
        <v>1.22</v>
      </c>
      <c r="Q192" s="138">
        <v>1.3999999999999999E-4</v>
      </c>
      <c r="R192" s="138">
        <f t="shared" si="22"/>
        <v>1.3999999999999998E-3</v>
      </c>
      <c r="S192" s="138">
        <v>0</v>
      </c>
      <c r="T192" s="139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0" t="s">
        <v>180</v>
      </c>
      <c r="AT192" s="140" t="s">
        <v>115</v>
      </c>
      <c r="AU192" s="140" t="s">
        <v>76</v>
      </c>
      <c r="AY192" s="14" t="s">
        <v>113</v>
      </c>
      <c r="BE192" s="141">
        <f t="shared" si="24"/>
        <v>0</v>
      </c>
      <c r="BF192" s="141">
        <f t="shared" si="25"/>
        <v>0</v>
      </c>
      <c r="BG192" s="141">
        <f t="shared" si="26"/>
        <v>0</v>
      </c>
      <c r="BH192" s="141">
        <f t="shared" si="27"/>
        <v>0</v>
      </c>
      <c r="BI192" s="141">
        <f t="shared" si="28"/>
        <v>0</v>
      </c>
      <c r="BJ192" s="14" t="s">
        <v>74</v>
      </c>
      <c r="BK192" s="141">
        <f t="shared" si="29"/>
        <v>0</v>
      </c>
      <c r="BL192" s="14" t="s">
        <v>180</v>
      </c>
      <c r="BM192" s="140" t="s">
        <v>340</v>
      </c>
    </row>
    <row r="193" spans="1:65" s="2" customFormat="1" ht="24.2" customHeight="1">
      <c r="A193" s="26"/>
      <c r="B193" s="133"/>
      <c r="C193" s="186" t="s">
        <v>341</v>
      </c>
      <c r="D193" s="186" t="s">
        <v>115</v>
      </c>
      <c r="E193" s="187" t="s">
        <v>342</v>
      </c>
      <c r="F193" s="188" t="s">
        <v>343</v>
      </c>
      <c r="G193" s="189" t="s">
        <v>118</v>
      </c>
      <c r="H193" s="190">
        <v>12</v>
      </c>
      <c r="I193" s="134">
        <v>0</v>
      </c>
      <c r="J193" s="134">
        <f t="shared" si="20"/>
        <v>0</v>
      </c>
      <c r="K193" s="135"/>
      <c r="L193" s="27"/>
      <c r="M193" s="136" t="s">
        <v>1</v>
      </c>
      <c r="N193" s="137" t="s">
        <v>34</v>
      </c>
      <c r="O193" s="138">
        <v>0.09</v>
      </c>
      <c r="P193" s="138">
        <f t="shared" si="21"/>
        <v>1.08</v>
      </c>
      <c r="Q193" s="138">
        <v>8.0000000000000007E-5</v>
      </c>
      <c r="R193" s="138">
        <f t="shared" si="22"/>
        <v>9.6000000000000013E-4</v>
      </c>
      <c r="S193" s="138">
        <v>0</v>
      </c>
      <c r="T193" s="139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0" t="s">
        <v>180</v>
      </c>
      <c r="AT193" s="140" t="s">
        <v>115</v>
      </c>
      <c r="AU193" s="140" t="s">
        <v>76</v>
      </c>
      <c r="AY193" s="14" t="s">
        <v>113</v>
      </c>
      <c r="BE193" s="141">
        <f t="shared" si="24"/>
        <v>0</v>
      </c>
      <c r="BF193" s="141">
        <f t="shared" si="25"/>
        <v>0</v>
      </c>
      <c r="BG193" s="141">
        <f t="shared" si="26"/>
        <v>0</v>
      </c>
      <c r="BH193" s="141">
        <f t="shared" si="27"/>
        <v>0</v>
      </c>
      <c r="BI193" s="141">
        <f t="shared" si="28"/>
        <v>0</v>
      </c>
      <c r="BJ193" s="14" t="s">
        <v>74</v>
      </c>
      <c r="BK193" s="141">
        <f t="shared" si="29"/>
        <v>0</v>
      </c>
      <c r="BL193" s="14" t="s">
        <v>180</v>
      </c>
      <c r="BM193" s="140" t="s">
        <v>344</v>
      </c>
    </row>
    <row r="194" spans="1:65" s="2" customFormat="1" ht="14.45" customHeight="1">
      <c r="A194" s="26"/>
      <c r="B194" s="133"/>
      <c r="C194" s="186" t="s">
        <v>345</v>
      </c>
      <c r="D194" s="186" t="s">
        <v>115</v>
      </c>
      <c r="E194" s="187" t="s">
        <v>346</v>
      </c>
      <c r="F194" s="188" t="s">
        <v>347</v>
      </c>
      <c r="G194" s="189" t="s">
        <v>118</v>
      </c>
      <c r="H194" s="190">
        <v>12</v>
      </c>
      <c r="I194" s="134">
        <v>0</v>
      </c>
      <c r="J194" s="134">
        <f t="shared" si="20"/>
        <v>0</v>
      </c>
      <c r="K194" s="135"/>
      <c r="L194" s="27"/>
      <c r="M194" s="147" t="s">
        <v>1</v>
      </c>
      <c r="N194" s="148" t="s">
        <v>34</v>
      </c>
      <c r="O194" s="149">
        <v>0.28399999999999997</v>
      </c>
      <c r="P194" s="149">
        <f t="shared" si="21"/>
        <v>3.4079999999999995</v>
      </c>
      <c r="Q194" s="149">
        <v>5.9999999999999995E-4</v>
      </c>
      <c r="R194" s="149">
        <f t="shared" si="22"/>
        <v>7.1999999999999998E-3</v>
      </c>
      <c r="S194" s="149">
        <v>0</v>
      </c>
      <c r="T194" s="150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0" t="s">
        <v>180</v>
      </c>
      <c r="AT194" s="140" t="s">
        <v>115</v>
      </c>
      <c r="AU194" s="140" t="s">
        <v>76</v>
      </c>
      <c r="AY194" s="14" t="s">
        <v>113</v>
      </c>
      <c r="BE194" s="141">
        <f t="shared" si="24"/>
        <v>0</v>
      </c>
      <c r="BF194" s="141">
        <f t="shared" si="25"/>
        <v>0</v>
      </c>
      <c r="BG194" s="141">
        <f t="shared" si="26"/>
        <v>0</v>
      </c>
      <c r="BH194" s="141">
        <f t="shared" si="27"/>
        <v>0</v>
      </c>
      <c r="BI194" s="141">
        <f t="shared" si="28"/>
        <v>0</v>
      </c>
      <c r="BJ194" s="14" t="s">
        <v>74</v>
      </c>
      <c r="BK194" s="141">
        <f t="shared" si="29"/>
        <v>0</v>
      </c>
      <c r="BL194" s="14" t="s">
        <v>180</v>
      </c>
      <c r="BM194" s="140" t="s">
        <v>348</v>
      </c>
    </row>
    <row r="195" spans="1:65" s="2" customFormat="1" ht="6.95" customHeight="1">
      <c r="A195" s="26"/>
      <c r="B195" s="41"/>
      <c r="C195" s="42"/>
      <c r="D195" s="42"/>
      <c r="E195" s="42"/>
      <c r="F195" s="42"/>
      <c r="G195" s="42"/>
      <c r="H195" s="185"/>
      <c r="I195" s="42"/>
      <c r="J195" s="42"/>
      <c r="K195" s="42"/>
      <c r="L195" s="27"/>
      <c r="M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</sheetData>
  <sheetProtection algorithmName="SHA-512" hashValue="a1YDGahvOG4uGCl9QVo+hd9Bo+lFBXshKEF/B5L7iSlcFakw+1SZ4WCap/LAzNz9NguFkLWvhmad+RVL1D9GSg==" saltValue="vGqEQjJJQ1pIC185UGXTUw==" spinCount="100000" sheet="1" objects="1" scenarios="1"/>
  <autoFilter ref="C126:K194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202034 - Oprava fasády te...</vt:lpstr>
      <vt:lpstr>'202034 - Oprava fasády te...'!Názvy_tisku</vt:lpstr>
      <vt:lpstr>'Rekapitulace stavby'!Názvy_tisku</vt:lpstr>
      <vt:lpstr>'202034 - Oprava fasády te...'!Oblast_tisku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Legát</dc:creator>
  <cp:lastModifiedBy>Legát</cp:lastModifiedBy>
  <cp:lastPrinted>2021-02-09T07:42:36Z</cp:lastPrinted>
  <dcterms:created xsi:type="dcterms:W3CDTF">2020-12-01T07:09:01Z</dcterms:created>
  <dcterms:modified xsi:type="dcterms:W3CDTF">2021-02-09T07:47:11Z</dcterms:modified>
</cp:coreProperties>
</file>