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SO 04 Pol" sheetId="12" r:id="rId4"/>
  </sheets>
  <externalReferences>
    <externalReference r:id="rId5"/>
  </externalReferences>
  <definedNames>
    <definedName name="CelkemDPHVypocet" localSheetId="1">Stavba!$H$42</definedName>
    <definedName name="CenaCelkem">Stavba!$G$28</definedName>
    <definedName name="CenaCelkemBezDPH">Stavba!$G$27</definedName>
    <definedName name="CenaCelkemVypocet" localSheetId="1">Stavba!$I$42</definedName>
    <definedName name="cisloobjektu">Stavba!#REF!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Stavba!$D$3</definedName>
    <definedName name="dadresa">Stavba!$D$11:$G$11</definedName>
    <definedName name="DIČ" localSheetId="1">Stavba!$I$11</definedName>
    <definedName name="dmisto">Stavba!$E$12:$G$12</definedName>
    <definedName name="DPHSni">Stavba!$G$23</definedName>
    <definedName name="DPHZakl">Stavba!$G$25</definedName>
    <definedName name="dpsc" localSheetId="1">Stavba!$D$12</definedName>
    <definedName name="IČO" localSheetId="1">Stavba!$I$10</definedName>
    <definedName name="Mena">Stavba!$J$28</definedName>
    <definedName name="MistoStavby">Stavba!$D$3</definedName>
    <definedName name="nazevobjektu">Stavba!#REF!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Stavba!$E$3</definedName>
    <definedName name="_xlnm.Print_Titles" localSheetId="3">'01 SO 04 Pol'!$1:$7</definedName>
    <definedName name="oadresa">Stavba!$D$5</definedName>
    <definedName name="Objednatel" localSheetId="1">Stavba!$D$4</definedName>
    <definedName name="Objekt" localSheetId="1">Stavba!$B$37</definedName>
    <definedName name="_xlnm.Print_Area" localSheetId="3">'01 SO 04 Pol'!$A$1:$V$25</definedName>
    <definedName name="_xlnm.Print_Area" localSheetId="1">Stavba!$A$1:$J$50</definedName>
    <definedName name="odic" localSheetId="1">Stavba!$I$5</definedName>
    <definedName name="oico" localSheetId="1">Stavba!$I$4</definedName>
    <definedName name="omisto" localSheetId="1">Stavba!$E$6</definedName>
    <definedName name="onazev" localSheetId="1">Stavba!$D$5</definedName>
    <definedName name="opsc" localSheetId="1">Stavba!$D$6</definedName>
    <definedName name="padresa">Stavba!$D$8</definedName>
    <definedName name="pdic">Stavba!$I$8</definedName>
    <definedName name="pico">Stavba!$I$7</definedName>
    <definedName name="pmisto">Stavba!$E$9</definedName>
    <definedName name="PocetMJ">#REF!</definedName>
    <definedName name="PoptavkaID">Stavba!$A$1</definedName>
    <definedName name="pPSC">Stavba!$D$9</definedName>
    <definedName name="Projektant">Stavba!$D$7</definedName>
    <definedName name="SazbaDPH1" localSheetId="1">Stavba!$E$22</definedName>
    <definedName name="SazbaDPH1">'[1]Krycí list'!$C$30</definedName>
    <definedName name="SazbaDPH2" localSheetId="1">Stavba!$E$24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Stavba!$D$13</definedName>
    <definedName name="Z_B7E7C763_C459_487D_8ABA_5CFDDFBD5A84_.wvu.Cols" localSheetId="1" hidden="1">Stavba!$A:$A</definedName>
    <definedName name="Z_B7E7C763_C459_487D_8ABA_5CFDDFBD5A84_.wvu.PrintArea" localSheetId="1" hidden="1">Stavba!$B$1:$J$35</definedName>
    <definedName name="ZakladDPHSni">Stavba!$G$22</definedName>
    <definedName name="ZakladDPHSniVypocet" localSheetId="1">Stavba!$F$42</definedName>
    <definedName name="ZakladDPHZakl">Stavba!$G$24</definedName>
    <definedName name="ZakladDPHZaklVypocet" localSheetId="1">Stavba!$G$42</definedName>
    <definedName name="ZaObjednatele">Stavba!$G$33</definedName>
    <definedName name="Zaokrouhleni">Stavba!$G$26</definedName>
    <definedName name="ZaZhotovitele">Stavba!$D$33</definedName>
    <definedName name="Zhotovitel">Stavba!$D$10:$G$10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/>
  <c r="M9" s="1"/>
  <c r="I9"/>
  <c r="K9"/>
  <c r="O9"/>
  <c r="Q9"/>
  <c r="T9"/>
  <c r="G10"/>
  <c r="M10" s="1"/>
  <c r="I10"/>
  <c r="K10"/>
  <c r="O10"/>
  <c r="Q10"/>
  <c r="T10"/>
  <c r="G11"/>
  <c r="I11"/>
  <c r="K11"/>
  <c r="O11"/>
  <c r="Q11"/>
  <c r="T11"/>
  <c r="G12"/>
  <c r="M12" s="1"/>
  <c r="I12"/>
  <c r="K12"/>
  <c r="O12"/>
  <c r="Q12"/>
  <c r="T12"/>
  <c r="G13"/>
  <c r="M13" s="1"/>
  <c r="I13"/>
  <c r="K13"/>
  <c r="O13"/>
  <c r="Q13"/>
  <c r="T13"/>
  <c r="G14"/>
  <c r="M14" s="1"/>
  <c r="I14"/>
  <c r="K14"/>
  <c r="O14"/>
  <c r="Q14"/>
  <c r="T14"/>
  <c r="G15"/>
  <c r="M15" s="1"/>
  <c r="I15"/>
  <c r="K15"/>
  <c r="O15"/>
  <c r="Q15"/>
  <c r="T15"/>
  <c r="G16"/>
  <c r="M16" s="1"/>
  <c r="I16"/>
  <c r="K16"/>
  <c r="O16"/>
  <c r="Q16"/>
  <c r="T16"/>
  <c r="G17"/>
  <c r="M17" s="1"/>
  <c r="I17"/>
  <c r="K17"/>
  <c r="O17"/>
  <c r="Q17"/>
  <c r="T17"/>
  <c r="G18"/>
  <c r="M18" s="1"/>
  <c r="I18"/>
  <c r="K18"/>
  <c r="O18"/>
  <c r="Q18"/>
  <c r="T18"/>
  <c r="G19"/>
  <c r="M19" s="1"/>
  <c r="I19"/>
  <c r="K19"/>
  <c r="O19"/>
  <c r="Q19"/>
  <c r="T19"/>
  <c r="G20"/>
  <c r="M20" s="1"/>
  <c r="I20"/>
  <c r="K20"/>
  <c r="O20"/>
  <c r="Q20"/>
  <c r="T20"/>
  <c r="G21"/>
  <c r="M21" s="1"/>
  <c r="I21"/>
  <c r="K21"/>
  <c r="O21"/>
  <c r="Q21"/>
  <c r="T21"/>
  <c r="G22"/>
  <c r="M22" s="1"/>
  <c r="I22"/>
  <c r="K22"/>
  <c r="O22"/>
  <c r="Q22"/>
  <c r="T22"/>
  <c r="AC24"/>
  <c r="F40" i="1" s="1"/>
  <c r="I19"/>
  <c r="I18"/>
  <c r="I16"/>
  <c r="I15"/>
  <c r="H39"/>
  <c r="F38" l="1"/>
  <c r="F42" s="1"/>
  <c r="G22" s="1"/>
  <c r="A22" s="1"/>
  <c r="A23" s="1"/>
  <c r="G23" s="1"/>
  <c r="G8" i="12"/>
  <c r="I49" i="1" s="1"/>
  <c r="M11" i="12"/>
  <c r="M8" s="1"/>
  <c r="I8"/>
  <c r="F41" i="1"/>
  <c r="Q8" i="12"/>
  <c r="K8"/>
  <c r="O8"/>
  <c r="T8"/>
  <c r="AD24"/>
  <c r="J27" i="1"/>
  <c r="J25"/>
  <c r="G37"/>
  <c r="F37"/>
  <c r="J22"/>
  <c r="J23"/>
  <c r="J24"/>
  <c r="J26"/>
  <c r="E23"/>
  <c r="E25"/>
  <c r="G24" i="12" l="1"/>
  <c r="I50" i="1"/>
  <c r="J49" s="1"/>
  <c r="J50" s="1"/>
  <c r="I17"/>
  <c r="I20" s="1"/>
  <c r="G38"/>
  <c r="G40"/>
  <c r="H40" s="1"/>
  <c r="I40" s="1"/>
  <c r="G41"/>
  <c r="H41" s="1"/>
  <c r="I41" s="1"/>
  <c r="G42" l="1"/>
  <c r="H38"/>
  <c r="G24" l="1"/>
  <c r="G27"/>
  <c r="I38"/>
  <c r="I42" s="1"/>
  <c r="H42"/>
  <c r="A24" l="1"/>
  <c r="A25" s="1"/>
  <c r="G25" s="1"/>
  <c r="A26" s="1"/>
  <c r="A28" s="1"/>
  <c r="G28" s="1"/>
  <c r="G26" s="1"/>
  <c r="J41"/>
  <c r="J40"/>
  <c r="J38"/>
  <c r="J42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0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0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1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2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mechp</author>
  </authors>
  <commentList>
    <comment ref="R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<sst xmlns="http://schemas.openxmlformats.org/spreadsheetml/2006/main" count="219" uniqueCount="132">
  <si>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</si>
  <si>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</si>
  <si>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</si>
  <si>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</si>
  <si>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</si>
  <si>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</si>
  <si>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</si>
  <si>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</si>
  <si>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</si>
  <si>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</si>
  <si>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</si>
  <si>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</si>
  <si>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</si>
  <si>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</si>
  <si>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</si>
  <si>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</si>
  <si>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</si>
  <si>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</si>
  <si>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</si>
  <si>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</si>
  <si>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</si>
  <si>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</si>
  <si>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</si>
  <si>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</si>
  <si>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</si>
  <si>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</si>
  <si>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</si>
  <si>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</si>
  <si>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</si>
  <si>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</si>
  <si>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</si>
  <si>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</si>
  <si>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</si>
  <si>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</si>
  <si>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</si>
  <si>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</si>
  <si>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</si>
  <si>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</si>
  <si>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</si>
  <si>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</si>
  <si>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</si>
  <si>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</si>
  <si>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</si>
  <si>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SO 04</t>
  </si>
  <si>
    <t>Kontejnery + evidenční systém</t>
  </si>
  <si>
    <t>01</t>
  </si>
  <si>
    <t>SBĚRNÝ DVŮR V PASKOVĚ</t>
  </si>
  <si>
    <t>Rozpočet:</t>
  </si>
  <si>
    <t>PM-19-107</t>
  </si>
  <si>
    <t>Město Paskov</t>
  </si>
  <si>
    <t>Nádražní 700</t>
  </si>
  <si>
    <t>Paskov-Paskov</t>
  </si>
  <si>
    <t>73921</t>
  </si>
  <si>
    <t>00297062</t>
  </si>
  <si>
    <t>CZ00297062</t>
  </si>
  <si>
    <t>Ing. Jana Gecová</t>
  </si>
  <si>
    <t>Kolofíkova 646/29</t>
  </si>
  <si>
    <t>Ostrava-Svinov</t>
  </si>
  <si>
    <t>72100</t>
  </si>
  <si>
    <t>46550623</t>
  </si>
  <si>
    <t>CZ6261040335</t>
  </si>
  <si>
    <t>Stavba</t>
  </si>
  <si>
    <t>Stavební objekt</t>
  </si>
  <si>
    <t>Celkem za stavbu</t>
  </si>
  <si>
    <t>CZK</t>
  </si>
  <si>
    <t>Rekapitulace dílů</t>
  </si>
  <si>
    <t>Typ dílu</t>
  </si>
  <si>
    <t>M99</t>
  </si>
  <si>
    <t>Ostatní práce "M"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</si>
  <si>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</si>
  <si>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</si>
  <si>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</si>
  <si>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</si>
  <si>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</si>
  <si>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</si>
  <si>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</si>
  <si>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</si>
  <si>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</si>
  <si>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</si>
  <si>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</si>
  <si>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</si>
  <si>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</si>
  <si>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</si>
  <si>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</si>
  <si>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</si>
  <si>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</si>
  <si>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</si>
  <si>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</si>
  <si>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</si>
  <si>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</si>
  <si>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</si>
  <si>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</si>
  <si>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</si>
  <si>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</si>
  <si>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</si>
  <si>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</si>
  <si>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</si>
  <si>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M990001</t>
  </si>
  <si>
    <t>Dodávka a osazení - mobilní lisovací kontejner, přesná specifikace dle PD a investora</t>
  </si>
  <si>
    <t xml:space="preserve">ks    </t>
  </si>
  <si>
    <t>Indiv</t>
  </si>
  <si>
    <t>Práce</t>
  </si>
  <si>
    <t>POL1_</t>
  </si>
  <si>
    <t>M990002</t>
  </si>
  <si>
    <t>Dodávka a osazení - sběrna Nebezpečný odpad, přesná specifikace dle PD a investora</t>
  </si>
  <si>
    <t>M990003</t>
  </si>
  <si>
    <t>Dodávka a osazení -  kontejner na zářivky, přesná specifikace dle PD a investora</t>
  </si>
  <si>
    <t>M990004</t>
  </si>
  <si>
    <t>Dodávka a osazení - kovový sud 200 l se zátkami, přesná specifikace dle PD a investora</t>
  </si>
  <si>
    <t>M990005</t>
  </si>
  <si>
    <t>Dodávka a osazení - kovový sud 200 l s odnímacím víkem, přesná specifikace dle PD a investora</t>
  </si>
  <si>
    <t>M990006</t>
  </si>
  <si>
    <t>Dodávka a osazení - nádoba na použité hadry, přesná specifikace dle PD a investora</t>
  </si>
  <si>
    <t>M990007</t>
  </si>
  <si>
    <t>Dodávka a osazení - plastový box na baterie s víkem, přesná specifikace dle PD a investora</t>
  </si>
  <si>
    <t>M990008</t>
  </si>
  <si>
    <t>Dodávka, osazení a zprovoznění můstkové váhy 500 kg, včetně certifikace, přesná specifikace dle PD a investora</t>
  </si>
  <si>
    <t>M990009</t>
  </si>
  <si>
    <t>Dodávka a osazení - KONTEJNER TYPU ABROLL 36 M3 + STŘECHA HEVEROVÁ, přesná specifikace dle PD a investora</t>
  </si>
  <si>
    <t>M990010</t>
  </si>
  <si>
    <t>Dodávka a osazení - KONTEJNER TYPU ABROLL 36 M3, přesná specifikace dle PD a investora</t>
  </si>
  <si>
    <t>M990011</t>
  </si>
  <si>
    <t>Dodávka a osazení - KONTEJNER TYPU ABROLL 10 M3, přesná specifikace dle PD a investora</t>
  </si>
  <si>
    <t>M990012</t>
  </si>
  <si>
    <t>Dodávka a osazení - KONTEJNER NA JEDLÉ TUKY - ZAMYKACÍ 600L, přesná specifikace dle PD a investora</t>
  </si>
  <si>
    <t>M990013</t>
  </si>
  <si>
    <t>Dodávka a osazení - KONTEJNER 14 m3 výklopná bočnice, vrata- nosič traktor, přesná specifikace dle PD a investora</t>
  </si>
  <si>
    <t>M990014</t>
  </si>
  <si>
    <t>Evidenční systém, licence na 5 let, software + hardware</t>
  </si>
  <si>
    <t>kompl</t>
  </si>
  <si>
    <t>SUM</t>
  </si>
  <si>
    <t>END</t>
  </si>
</sst>
</file>

<file path=xl/styles.xml><?xml version="1.0" encoding="utf-8"?>
<styleSheet xmlns="http://schemas.openxmlformats.org/spreadsheetml/2006/main">
  <numFmts count="1">
    <numFmt numFmtId="164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17" fillId="3" borderId="18" xfId="0" applyNumberFormat="1" applyFont="1" applyFill="1" applyBorder="1" applyAlignment="1">
      <alignment horizontal="left" vertical="center" wrapText="1"/>
    </xf>
    <xf numFmtId="0" fontId="18" fillId="3" borderId="18" xfId="0" applyFont="1" applyFill="1" applyBorder="1" applyAlignment="1">
      <alignment wrapText="1"/>
    </xf>
    <xf numFmtId="0" fontId="18" fillId="3" borderId="19" xfId="0" applyFont="1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3.2"/>
  <sheetData>
    <row r="1" spans="1:7">
      <c r="A1" s="21" t="s">
        <v>38</v>
      </c>
    </row>
    <row r="2" spans="1:7" ht="57.75" customHeight="1">
      <c r="A2" s="182" t="s">
        <v>39</v>
      </c>
      <c r="B2" s="182"/>
      <c r="C2" s="182"/>
      <c r="D2" s="182"/>
      <c r="E2" s="182"/>
      <c r="F2" s="182"/>
      <c r="G2" s="182"/>
    </row>
  </sheetData>
  <sheetProtection password="E4DE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3"/>
  <sheetViews>
    <sheetView showGridLines="0" tabSelected="1" topLeftCell="B1" zoomScaleSheetLayoutView="75" workbookViewId="0">
      <selection activeCell="M14" sqref="M14"/>
    </sheetView>
  </sheetViews>
  <sheetFormatPr defaultColWidth="9" defaultRowHeight="13.2"/>
  <cols>
    <col min="1" max="1" width="8.44140625" hidden="1" customWidth="1"/>
    <col min="2" max="2" width="13.44140625" customWidth="1"/>
    <col min="3" max="3" width="7.44140625" style="50" customWidth="1"/>
    <col min="4" max="4" width="13" style="50" customWidth="1"/>
    <col min="5" max="5" width="9.6640625" style="50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>
      <c r="A1" s="46" t="s">
        <v>36</v>
      </c>
      <c r="B1" s="218" t="s">
        <v>41</v>
      </c>
      <c r="C1" s="219"/>
      <c r="D1" s="219"/>
      <c r="E1" s="219"/>
      <c r="F1" s="219"/>
      <c r="G1" s="219"/>
      <c r="H1" s="219"/>
      <c r="I1" s="219"/>
      <c r="J1" s="220"/>
    </row>
    <row r="2" spans="1:15" ht="51" customHeight="1">
      <c r="A2" s="2"/>
      <c r="B2" s="75" t="s">
        <v>22</v>
      </c>
      <c r="C2" s="76"/>
      <c r="D2" s="77" t="s">
        <v>48</v>
      </c>
      <c r="E2" s="224" t="s">
        <v>46</v>
      </c>
      <c r="F2" s="225"/>
      <c r="G2" s="225"/>
      <c r="H2" s="225"/>
      <c r="I2" s="225"/>
      <c r="J2" s="226"/>
      <c r="O2" s="1"/>
    </row>
    <row r="3" spans="1:15" ht="23.25" customHeight="1">
      <c r="A3" s="72">
        <v>1662</v>
      </c>
      <c r="B3" s="78" t="s">
        <v>47</v>
      </c>
      <c r="C3" s="79"/>
      <c r="D3" s="80" t="s">
        <v>43</v>
      </c>
      <c r="E3" s="207" t="s">
        <v>44</v>
      </c>
      <c r="F3" s="208"/>
      <c r="G3" s="208"/>
      <c r="H3" s="208"/>
      <c r="I3" s="208"/>
      <c r="J3" s="209"/>
    </row>
    <row r="4" spans="1:15" ht="24" customHeight="1">
      <c r="A4" s="2"/>
      <c r="B4" s="30" t="s">
        <v>42</v>
      </c>
      <c r="D4" s="212" t="s">
        <v>49</v>
      </c>
      <c r="E4" s="213"/>
      <c r="F4" s="213"/>
      <c r="G4" s="213"/>
      <c r="H4" s="18" t="s">
        <v>40</v>
      </c>
      <c r="I4" s="81" t="s">
        <v>53</v>
      </c>
      <c r="J4" s="8"/>
    </row>
    <row r="5" spans="1:15" ht="15.75" customHeight="1">
      <c r="A5" s="2"/>
      <c r="B5" s="27"/>
      <c r="C5" s="52"/>
      <c r="D5" s="214" t="s">
        <v>50</v>
      </c>
      <c r="E5" s="215"/>
      <c r="F5" s="215"/>
      <c r="G5" s="215"/>
      <c r="H5" s="18" t="s">
        <v>34</v>
      </c>
      <c r="I5" s="81" t="s">
        <v>54</v>
      </c>
      <c r="J5" s="8"/>
    </row>
    <row r="6" spans="1:15" ht="15.75" customHeight="1">
      <c r="A6" s="2"/>
      <c r="B6" s="28"/>
      <c r="C6" s="53"/>
      <c r="D6" s="73" t="s">
        <v>52</v>
      </c>
      <c r="E6" s="216" t="s">
        <v>51</v>
      </c>
      <c r="F6" s="217"/>
      <c r="G6" s="217"/>
      <c r="H6" s="23"/>
      <c r="I6" s="22"/>
      <c r="J6" s="33"/>
    </row>
    <row r="7" spans="1:15" ht="24" hidden="1" customHeight="1">
      <c r="A7" s="2"/>
      <c r="B7" s="30" t="s">
        <v>20</v>
      </c>
      <c r="D7" s="74" t="s">
        <v>55</v>
      </c>
      <c r="H7" s="18" t="s">
        <v>40</v>
      </c>
      <c r="I7" s="81" t="s">
        <v>59</v>
      </c>
      <c r="J7" s="8"/>
    </row>
    <row r="8" spans="1:15" ht="15.75" hidden="1" customHeight="1">
      <c r="A8" s="2"/>
      <c r="B8" s="2"/>
      <c r="D8" s="74" t="s">
        <v>56</v>
      </c>
      <c r="H8" s="18" t="s">
        <v>34</v>
      </c>
      <c r="I8" s="81" t="s">
        <v>60</v>
      </c>
      <c r="J8" s="8"/>
    </row>
    <row r="9" spans="1:15" ht="15.75" hidden="1" customHeight="1">
      <c r="A9" s="2"/>
      <c r="B9" s="34"/>
      <c r="C9" s="53"/>
      <c r="D9" s="73" t="s">
        <v>58</v>
      </c>
      <c r="E9" s="82" t="s">
        <v>57</v>
      </c>
      <c r="F9" s="23"/>
      <c r="G9" s="14"/>
      <c r="H9" s="14"/>
      <c r="I9" s="35"/>
      <c r="J9" s="33"/>
    </row>
    <row r="10" spans="1:15" ht="24" customHeight="1">
      <c r="A10" s="2"/>
      <c r="B10" s="30" t="s">
        <v>19</v>
      </c>
      <c r="D10" s="228"/>
      <c r="E10" s="228"/>
      <c r="F10" s="228"/>
      <c r="G10" s="228"/>
      <c r="H10" s="18" t="s">
        <v>40</v>
      </c>
      <c r="I10" s="84"/>
      <c r="J10" s="8"/>
    </row>
    <row r="11" spans="1:15" ht="15.75" customHeight="1">
      <c r="A11" s="2"/>
      <c r="B11" s="27"/>
      <c r="C11" s="52"/>
      <c r="D11" s="206"/>
      <c r="E11" s="206"/>
      <c r="F11" s="206"/>
      <c r="G11" s="206"/>
      <c r="H11" s="18" t="s">
        <v>34</v>
      </c>
      <c r="I11" s="84"/>
      <c r="J11" s="8"/>
    </row>
    <row r="12" spans="1:15" ht="15.75" customHeight="1">
      <c r="A12" s="2"/>
      <c r="B12" s="28"/>
      <c r="C12" s="53"/>
      <c r="D12" s="83"/>
      <c r="E12" s="210"/>
      <c r="F12" s="211"/>
      <c r="G12" s="211"/>
      <c r="H12" s="19"/>
      <c r="I12" s="22"/>
      <c r="J12" s="33"/>
    </row>
    <row r="13" spans="1:15" ht="24" customHeight="1">
      <c r="A13" s="2"/>
      <c r="B13" s="42" t="s">
        <v>21</v>
      </c>
      <c r="C13" s="54"/>
      <c r="D13" s="55"/>
      <c r="E13" s="56"/>
      <c r="F13" s="43"/>
      <c r="G13" s="43"/>
      <c r="H13" s="44"/>
      <c r="I13" s="43"/>
      <c r="J13" s="45"/>
    </row>
    <row r="14" spans="1:15" ht="32.25" customHeight="1">
      <c r="A14" s="2"/>
      <c r="B14" s="34" t="s">
        <v>32</v>
      </c>
      <c r="C14" s="57"/>
      <c r="D14" s="51"/>
      <c r="E14" s="227"/>
      <c r="F14" s="227"/>
      <c r="G14" s="229"/>
      <c r="H14" s="229"/>
      <c r="I14" s="229" t="s">
        <v>29</v>
      </c>
      <c r="J14" s="230"/>
    </row>
    <row r="15" spans="1:15" ht="23.25" customHeight="1">
      <c r="A15" s="137" t="s">
        <v>24</v>
      </c>
      <c r="B15" s="37" t="s">
        <v>24</v>
      </c>
      <c r="C15" s="58"/>
      <c r="D15" s="59"/>
      <c r="E15" s="195"/>
      <c r="F15" s="196"/>
      <c r="G15" s="195"/>
      <c r="H15" s="196"/>
      <c r="I15" s="195">
        <f>SUMIF(F49:F49,A15,I49:I49)+SUMIF(F49:F49,"PSU",I49:I49)</f>
        <v>0</v>
      </c>
      <c r="J15" s="197"/>
    </row>
    <row r="16" spans="1:15" ht="23.25" customHeight="1">
      <c r="A16" s="137" t="s">
        <v>25</v>
      </c>
      <c r="B16" s="37" t="s">
        <v>25</v>
      </c>
      <c r="C16" s="58"/>
      <c r="D16" s="59"/>
      <c r="E16" s="195"/>
      <c r="F16" s="196"/>
      <c r="G16" s="195"/>
      <c r="H16" s="196"/>
      <c r="I16" s="195">
        <f>SUMIF(F49:F49,A16,I49:I49)</f>
        <v>0</v>
      </c>
      <c r="J16" s="197"/>
    </row>
    <row r="17" spans="1:10" ht="23.25" customHeight="1">
      <c r="A17" s="137" t="s">
        <v>26</v>
      </c>
      <c r="B17" s="37" t="s">
        <v>26</v>
      </c>
      <c r="C17" s="58"/>
      <c r="D17" s="59"/>
      <c r="E17" s="195"/>
      <c r="F17" s="196"/>
      <c r="G17" s="195"/>
      <c r="H17" s="196"/>
      <c r="I17" s="195">
        <f>SUMIF(F49:F49,A17,I49:I49)</f>
        <v>0</v>
      </c>
      <c r="J17" s="197"/>
    </row>
    <row r="18" spans="1:10" ht="23.25" customHeight="1">
      <c r="A18" s="137" t="s">
        <v>69</v>
      </c>
      <c r="B18" s="37" t="s">
        <v>27</v>
      </c>
      <c r="C18" s="58"/>
      <c r="D18" s="59"/>
      <c r="E18" s="195"/>
      <c r="F18" s="196"/>
      <c r="G18" s="195"/>
      <c r="H18" s="196"/>
      <c r="I18" s="195">
        <f>SUMIF(F49:F49,A18,I49:I49)</f>
        <v>0</v>
      </c>
      <c r="J18" s="197"/>
    </row>
    <row r="19" spans="1:10" ht="23.25" customHeight="1">
      <c r="A19" s="137" t="s">
        <v>70</v>
      </c>
      <c r="B19" s="37" t="s">
        <v>28</v>
      </c>
      <c r="C19" s="58"/>
      <c r="D19" s="59"/>
      <c r="E19" s="195"/>
      <c r="F19" s="196"/>
      <c r="G19" s="195"/>
      <c r="H19" s="196"/>
      <c r="I19" s="195">
        <f>SUMIF(F49:F49,A19,I49:I49)</f>
        <v>0</v>
      </c>
      <c r="J19" s="197"/>
    </row>
    <row r="20" spans="1:10" ht="23.25" customHeight="1">
      <c r="A20" s="2"/>
      <c r="B20" s="47" t="s">
        <v>29</v>
      </c>
      <c r="C20" s="60"/>
      <c r="D20" s="61"/>
      <c r="E20" s="198"/>
      <c r="F20" s="231"/>
      <c r="G20" s="198"/>
      <c r="H20" s="231"/>
      <c r="I20" s="198">
        <f>SUM(I15:J19)</f>
        <v>0</v>
      </c>
      <c r="J20" s="199"/>
    </row>
    <row r="21" spans="1:10" ht="33" customHeight="1">
      <c r="A21" s="2"/>
      <c r="B21" s="41" t="s">
        <v>33</v>
      </c>
      <c r="C21" s="58"/>
      <c r="D21" s="59"/>
      <c r="E21" s="62"/>
      <c r="F21" s="38"/>
      <c r="G21" s="32"/>
      <c r="H21" s="32"/>
      <c r="I21" s="32"/>
      <c r="J21" s="39"/>
    </row>
    <row r="22" spans="1:10" ht="23.25" customHeight="1">
      <c r="A22" s="2">
        <f>ZakladDPHSni*SazbaDPH1/100</f>
        <v>0</v>
      </c>
      <c r="B22" s="37" t="s">
        <v>12</v>
      </c>
      <c r="C22" s="58"/>
      <c r="D22" s="59"/>
      <c r="E22" s="63">
        <v>15</v>
      </c>
      <c r="F22" s="38" t="s">
        <v>0</v>
      </c>
      <c r="G22" s="193">
        <f>ZakladDPHSniVypocet</f>
        <v>0</v>
      </c>
      <c r="H22" s="194"/>
      <c r="I22" s="194"/>
      <c r="J22" s="39" t="str">
        <f t="shared" ref="J22:J27" si="0">Mena</f>
        <v>CZK</v>
      </c>
    </row>
    <row r="23" spans="1:10" ht="23.25" customHeight="1">
      <c r="A23" s="2">
        <f>(A22-INT(A22))*100</f>
        <v>0</v>
      </c>
      <c r="B23" s="37" t="s">
        <v>13</v>
      </c>
      <c r="C23" s="58"/>
      <c r="D23" s="59"/>
      <c r="E23" s="63">
        <f>SazbaDPH1</f>
        <v>15</v>
      </c>
      <c r="F23" s="38" t="s">
        <v>0</v>
      </c>
      <c r="G23" s="191">
        <f>IF(A23&gt;50, ROUNDUP(A22, 0), ROUNDDOWN(A22, 0))</f>
        <v>0</v>
      </c>
      <c r="H23" s="192"/>
      <c r="I23" s="192"/>
      <c r="J23" s="39" t="str">
        <f t="shared" si="0"/>
        <v>CZK</v>
      </c>
    </row>
    <row r="24" spans="1:10" ht="23.25" customHeight="1">
      <c r="A24" s="2">
        <f>ZakladDPHZakl*SazbaDPH2/100</f>
        <v>0</v>
      </c>
      <c r="B24" s="37" t="s">
        <v>14</v>
      </c>
      <c r="C24" s="58"/>
      <c r="D24" s="59"/>
      <c r="E24" s="63">
        <v>21</v>
      </c>
      <c r="F24" s="38" t="s">
        <v>0</v>
      </c>
      <c r="G24" s="193">
        <f>ZakladDPHZaklVypocet</f>
        <v>0</v>
      </c>
      <c r="H24" s="194"/>
      <c r="I24" s="194"/>
      <c r="J24" s="39" t="str">
        <f t="shared" si="0"/>
        <v>CZK</v>
      </c>
    </row>
    <row r="25" spans="1:10" ht="23.25" customHeight="1">
      <c r="A25" s="2">
        <f>(A24-INT(A24))*100</f>
        <v>0</v>
      </c>
      <c r="B25" s="31" t="s">
        <v>15</v>
      </c>
      <c r="C25" s="64"/>
      <c r="D25" s="51"/>
      <c r="E25" s="65">
        <f>SazbaDPH2</f>
        <v>21</v>
      </c>
      <c r="F25" s="29" t="s">
        <v>0</v>
      </c>
      <c r="G25" s="221">
        <f>IF(A25&gt;50, ROUNDUP(A24, 0), ROUNDDOWN(A24, 0))</f>
        <v>0</v>
      </c>
      <c r="H25" s="222"/>
      <c r="I25" s="222"/>
      <c r="J25" s="36" t="str">
        <f t="shared" si="0"/>
        <v>CZK</v>
      </c>
    </row>
    <row r="26" spans="1:10" ht="23.25" customHeight="1" thickBot="1">
      <c r="A26" s="2">
        <f>ZakladDPHSni+DPHSni+ZakladDPHZakl+DPHZakl</f>
        <v>0</v>
      </c>
      <c r="B26" s="30" t="s">
        <v>4</v>
      </c>
      <c r="C26" s="66"/>
      <c r="D26" s="67"/>
      <c r="E26" s="66"/>
      <c r="F26" s="16"/>
      <c r="G26" s="223">
        <f>CenaCelkem-(ZakladDPHSni+DPHSni+ZakladDPHZakl+DPHZakl)</f>
        <v>0</v>
      </c>
      <c r="H26" s="223"/>
      <c r="I26" s="223"/>
      <c r="J26" s="40" t="str">
        <f t="shared" si="0"/>
        <v>CZK</v>
      </c>
    </row>
    <row r="27" spans="1:10" ht="27.75" hidden="1" customHeight="1" thickBot="1">
      <c r="A27" s="2"/>
      <c r="B27" s="111" t="s">
        <v>23</v>
      </c>
      <c r="C27" s="112"/>
      <c r="D27" s="112"/>
      <c r="E27" s="113"/>
      <c r="F27" s="114"/>
      <c r="G27" s="200">
        <f>ZakladDPHSniVypocet+ZakladDPHZaklVypocet</f>
        <v>0</v>
      </c>
      <c r="H27" s="201"/>
      <c r="I27" s="201"/>
      <c r="J27" s="115" t="str">
        <f t="shared" si="0"/>
        <v>CZK</v>
      </c>
    </row>
    <row r="28" spans="1:10" ht="27.75" customHeight="1" thickBot="1">
      <c r="A28" s="2">
        <f>(A26-INT(A26))*100</f>
        <v>0</v>
      </c>
      <c r="B28" s="111" t="s">
        <v>35</v>
      </c>
      <c r="C28" s="116"/>
      <c r="D28" s="116"/>
      <c r="E28" s="116"/>
      <c r="F28" s="117"/>
      <c r="G28" s="200">
        <f>IF(A28&gt;50, ROUNDUP(A26, 0), ROUNDDOWN(A26, 0))</f>
        <v>0</v>
      </c>
      <c r="H28" s="200"/>
      <c r="I28" s="200"/>
      <c r="J28" s="118" t="s">
        <v>64</v>
      </c>
    </row>
    <row r="29" spans="1:10" ht="12.75" customHeight="1">
      <c r="A29" s="2"/>
      <c r="B29" s="2"/>
      <c r="J29" s="9"/>
    </row>
    <row r="30" spans="1:10" ht="30" customHeight="1">
      <c r="A30" s="2"/>
      <c r="B30" s="2"/>
      <c r="J30" s="9"/>
    </row>
    <row r="31" spans="1:10" ht="18.75" customHeight="1">
      <c r="A31" s="2"/>
      <c r="B31" s="17"/>
      <c r="C31" s="68" t="s">
        <v>11</v>
      </c>
      <c r="D31" s="69"/>
      <c r="E31" s="69"/>
      <c r="F31" s="15" t="s">
        <v>10</v>
      </c>
      <c r="G31" s="25"/>
      <c r="H31" s="26"/>
      <c r="I31" s="25"/>
      <c r="J31" s="9"/>
    </row>
    <row r="32" spans="1:10" ht="47.25" customHeight="1">
      <c r="A32" s="2"/>
      <c r="B32" s="2"/>
      <c r="J32" s="9"/>
    </row>
    <row r="33" spans="1:10" s="21" customFormat="1" ht="18.75" customHeight="1">
      <c r="A33" s="20"/>
      <c r="B33" s="20"/>
      <c r="C33" s="70"/>
      <c r="D33" s="202"/>
      <c r="E33" s="203"/>
      <c r="G33" s="204"/>
      <c r="H33" s="205"/>
      <c r="I33" s="205"/>
      <c r="J33" s="24"/>
    </row>
    <row r="34" spans="1:10" ht="12.75" customHeight="1">
      <c r="A34" s="2"/>
      <c r="B34" s="2"/>
      <c r="D34" s="190" t="s">
        <v>2</v>
      </c>
      <c r="E34" s="190"/>
      <c r="H34" s="10" t="s">
        <v>3</v>
      </c>
      <c r="J34" s="9"/>
    </row>
    <row r="35" spans="1:10" ht="13.5" customHeight="1" thickBot="1">
      <c r="A35" s="11"/>
      <c r="B35" s="11"/>
      <c r="C35" s="71"/>
      <c r="D35" s="71"/>
      <c r="E35" s="71"/>
      <c r="F35" s="12"/>
      <c r="G35" s="12"/>
      <c r="H35" s="12"/>
      <c r="I35" s="12"/>
      <c r="J35" s="13"/>
    </row>
    <row r="36" spans="1:10" ht="27" hidden="1" customHeight="1">
      <c r="B36" s="88" t="s">
        <v>16</v>
      </c>
      <c r="C36" s="89"/>
      <c r="D36" s="89"/>
      <c r="E36" s="89"/>
      <c r="F36" s="90"/>
      <c r="G36" s="90"/>
      <c r="H36" s="90"/>
      <c r="I36" s="90"/>
      <c r="J36" s="91"/>
    </row>
    <row r="37" spans="1:10" ht="25.5" hidden="1" customHeight="1">
      <c r="A37" s="87" t="s">
        <v>37</v>
      </c>
      <c r="B37" s="92" t="s">
        <v>17</v>
      </c>
      <c r="C37" s="93" t="s">
        <v>5</v>
      </c>
      <c r="D37" s="93"/>
      <c r="E37" s="93"/>
      <c r="F37" s="94" t="str">
        <f>B22</f>
        <v>Základ pro sníženou DPH</v>
      </c>
      <c r="G37" s="94" t="str">
        <f>B24</f>
        <v>Základ pro základní DPH</v>
      </c>
      <c r="H37" s="95" t="s">
        <v>18</v>
      </c>
      <c r="I37" s="95" t="s">
        <v>1</v>
      </c>
      <c r="J37" s="96" t="s">
        <v>0</v>
      </c>
    </row>
    <row r="38" spans="1:10" ht="25.5" hidden="1" customHeight="1">
      <c r="A38" s="87">
        <v>1</v>
      </c>
      <c r="B38" s="97" t="s">
        <v>61</v>
      </c>
      <c r="C38" s="185"/>
      <c r="D38" s="185"/>
      <c r="E38" s="185"/>
      <c r="F38" s="98">
        <f>'01 SO 04 Pol'!AC24</f>
        <v>0</v>
      </c>
      <c r="G38" s="99">
        <f>'01 SO 04 Pol'!AD24</f>
        <v>0</v>
      </c>
      <c r="H38" s="100">
        <f>(F38*SazbaDPH1/100)+(G38*SazbaDPH2/100)</f>
        <v>0</v>
      </c>
      <c r="I38" s="100">
        <f>F38+G38+H38</f>
        <v>0</v>
      </c>
      <c r="J38" s="101" t="str">
        <f>IF(CenaCelkemVypocet=0,"",I38/CenaCelkemVypocet*100)</f>
        <v/>
      </c>
    </row>
    <row r="39" spans="1:10" ht="25.5" hidden="1" customHeight="1">
      <c r="A39" s="87">
        <v>2</v>
      </c>
      <c r="B39" s="102"/>
      <c r="C39" s="186" t="s">
        <v>62</v>
      </c>
      <c r="D39" s="186"/>
      <c r="E39" s="186"/>
      <c r="F39" s="103"/>
      <c r="G39" s="104"/>
      <c r="H39" s="104">
        <f>(F39*SazbaDPH1/100)+(G39*SazbaDPH2/100)</f>
        <v>0</v>
      </c>
      <c r="I39" s="104"/>
      <c r="J39" s="105"/>
    </row>
    <row r="40" spans="1:10" ht="25.5" hidden="1" customHeight="1">
      <c r="A40" s="87">
        <v>2</v>
      </c>
      <c r="B40" s="102" t="s">
        <v>45</v>
      </c>
      <c r="C40" s="186" t="s">
        <v>46</v>
      </c>
      <c r="D40" s="186"/>
      <c r="E40" s="186"/>
      <c r="F40" s="103">
        <f>'01 SO 04 Pol'!AC24</f>
        <v>0</v>
      </c>
      <c r="G40" s="104">
        <f>'01 SO 04 Pol'!AD24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hidden="1" customHeight="1">
      <c r="A41" s="87">
        <v>3</v>
      </c>
      <c r="B41" s="106" t="s">
        <v>43</v>
      </c>
      <c r="C41" s="185" t="s">
        <v>44</v>
      </c>
      <c r="D41" s="185"/>
      <c r="E41" s="185"/>
      <c r="F41" s="107">
        <f>'01 SO 04 Pol'!AC24</f>
        <v>0</v>
      </c>
      <c r="G41" s="100">
        <f>'01 SO 04 Pol'!AD24</f>
        <v>0</v>
      </c>
      <c r="H41" s="100">
        <f>(F41*SazbaDPH1/100)+(G41*SazbaDPH2/100)</f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hidden="1" customHeight="1">
      <c r="A42" s="87"/>
      <c r="B42" s="187" t="s">
        <v>63</v>
      </c>
      <c r="C42" s="188"/>
      <c r="D42" s="188"/>
      <c r="E42" s="189"/>
      <c r="F42" s="108">
        <f>SUMIF(A38:A41,"=1",F38:F41)</f>
        <v>0</v>
      </c>
      <c r="G42" s="109">
        <f>SUMIF(A38:A41,"=1",G38:G41)</f>
        <v>0</v>
      </c>
      <c r="H42" s="109">
        <f>SUMIF(A38:A41,"=1",H38:H41)</f>
        <v>0</v>
      </c>
      <c r="I42" s="109">
        <f>SUMIF(A38:A41,"=1",I38:I41)</f>
        <v>0</v>
      </c>
      <c r="J42" s="110">
        <f>SUMIF(A38:A41,"=1",J38:J41)</f>
        <v>0</v>
      </c>
    </row>
    <row r="46" spans="1:10" ht="15.6">
      <c r="B46" s="119" t="s">
        <v>65</v>
      </c>
    </row>
    <row r="48" spans="1:10" ht="25.5" customHeight="1">
      <c r="A48" s="121"/>
      <c r="B48" s="124" t="s">
        <v>17</v>
      </c>
      <c r="C48" s="124" t="s">
        <v>5</v>
      </c>
      <c r="D48" s="125"/>
      <c r="E48" s="125"/>
      <c r="F48" s="126" t="s">
        <v>66</v>
      </c>
      <c r="G48" s="126"/>
      <c r="H48" s="126"/>
      <c r="I48" s="126" t="s">
        <v>29</v>
      </c>
      <c r="J48" s="126" t="s">
        <v>0</v>
      </c>
    </row>
    <row r="49" spans="1:10" ht="36.75" customHeight="1">
      <c r="A49" s="122"/>
      <c r="B49" s="127" t="s">
        <v>67</v>
      </c>
      <c r="C49" s="183" t="s">
        <v>68</v>
      </c>
      <c r="D49" s="184"/>
      <c r="E49" s="184"/>
      <c r="F49" s="135" t="s">
        <v>26</v>
      </c>
      <c r="G49" s="128"/>
      <c r="H49" s="128"/>
      <c r="I49" s="128">
        <f>'01 SO 04 Pol'!G8</f>
        <v>0</v>
      </c>
      <c r="J49" s="133" t="str">
        <f>IF(I50=0,"",I49/I50*100)</f>
        <v/>
      </c>
    </row>
    <row r="50" spans="1:10" ht="25.5" customHeight="1">
      <c r="A50" s="123"/>
      <c r="B50" s="129" t="s">
        <v>1</v>
      </c>
      <c r="C50" s="130"/>
      <c r="D50" s="131"/>
      <c r="E50" s="131"/>
      <c r="F50" s="136"/>
      <c r="G50" s="132"/>
      <c r="H50" s="132"/>
      <c r="I50" s="132">
        <f>I49</f>
        <v>0</v>
      </c>
      <c r="J50" s="134" t="str">
        <f>J49</f>
        <v/>
      </c>
    </row>
    <row r="51" spans="1:10">
      <c r="F51" s="85"/>
      <c r="G51" s="85"/>
      <c r="H51" s="85"/>
      <c r="I51" s="85"/>
      <c r="J51" s="86"/>
    </row>
    <row r="52" spans="1:10">
      <c r="F52" s="85"/>
      <c r="G52" s="85"/>
      <c r="H52" s="85"/>
      <c r="I52" s="85"/>
      <c r="J52" s="86"/>
    </row>
    <row r="53" spans="1:10">
      <c r="F53" s="85"/>
      <c r="G53" s="85"/>
      <c r="H53" s="85"/>
      <c r="I53" s="85"/>
      <c r="J53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6">
    <mergeCell ref="B1:J1"/>
    <mergeCell ref="G25:I25"/>
    <mergeCell ref="G26:I26"/>
    <mergeCell ref="G17:H17"/>
    <mergeCell ref="I16:J16"/>
    <mergeCell ref="I17:J17"/>
    <mergeCell ref="E17:F17"/>
    <mergeCell ref="E2:J2"/>
    <mergeCell ref="E14:F14"/>
    <mergeCell ref="D10:G10"/>
    <mergeCell ref="G14:H14"/>
    <mergeCell ref="I14:J14"/>
    <mergeCell ref="I15:J15"/>
    <mergeCell ref="E20:F20"/>
    <mergeCell ref="G20:H20"/>
    <mergeCell ref="E16:F16"/>
    <mergeCell ref="D11:G11"/>
    <mergeCell ref="E3:J3"/>
    <mergeCell ref="G15:H15"/>
    <mergeCell ref="G16:H16"/>
    <mergeCell ref="E15:F15"/>
    <mergeCell ref="E12:G12"/>
    <mergeCell ref="D4:G4"/>
    <mergeCell ref="D5:G5"/>
    <mergeCell ref="E6:G6"/>
    <mergeCell ref="D34:E34"/>
    <mergeCell ref="G23:I23"/>
    <mergeCell ref="G22:I22"/>
    <mergeCell ref="E18:F18"/>
    <mergeCell ref="E19:F19"/>
    <mergeCell ref="I19:J19"/>
    <mergeCell ref="I20:J20"/>
    <mergeCell ref="G18:H18"/>
    <mergeCell ref="G19:H19"/>
    <mergeCell ref="G28:I28"/>
    <mergeCell ref="G24:I24"/>
    <mergeCell ref="I18:J18"/>
    <mergeCell ref="G27:I27"/>
    <mergeCell ref="D33:E33"/>
    <mergeCell ref="G33:I33"/>
    <mergeCell ref="C49:E49"/>
    <mergeCell ref="C38:E38"/>
    <mergeCell ref="C39:E39"/>
    <mergeCell ref="C40:E40"/>
    <mergeCell ref="C41:E41"/>
    <mergeCell ref="B42:E4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>
      <c r="A1" s="232" t="s">
        <v>6</v>
      </c>
      <c r="B1" s="232"/>
      <c r="C1" s="233"/>
      <c r="D1" s="232"/>
      <c r="E1" s="232"/>
      <c r="F1" s="232"/>
      <c r="G1" s="232"/>
    </row>
    <row r="2" spans="1:7" ht="24.9" customHeight="1">
      <c r="A2" s="49" t="s">
        <v>7</v>
      </c>
      <c r="B2" s="48"/>
      <c r="C2" s="234"/>
      <c r="D2" s="234"/>
      <c r="E2" s="234"/>
      <c r="F2" s="234"/>
      <c r="G2" s="235"/>
    </row>
    <row r="3" spans="1:7" ht="24.9" customHeight="1">
      <c r="A3" s="49" t="s">
        <v>8</v>
      </c>
      <c r="B3" s="48"/>
      <c r="C3" s="234"/>
      <c r="D3" s="234"/>
      <c r="E3" s="234"/>
      <c r="F3" s="234"/>
      <c r="G3" s="235"/>
    </row>
    <row r="4" spans="1:7" ht="24.9" customHeight="1">
      <c r="A4" s="49" t="s">
        <v>9</v>
      </c>
      <c r="B4" s="48"/>
      <c r="C4" s="234"/>
      <c r="D4" s="234"/>
      <c r="E4" s="234"/>
      <c r="F4" s="234"/>
      <c r="G4" s="235"/>
    </row>
    <row r="5" spans="1:7">
      <c r="B5" s="4"/>
      <c r="C5" s="5"/>
      <c r="D5" s="6"/>
    </row>
  </sheetData>
  <sheetProtection password="E4DE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F5000"/>
  <sheetViews>
    <sheetView workbookViewId="0">
      <pane ySplit="7" topLeftCell="A8" activePane="bottomLeft" state="frozen"/>
      <selection pane="bottomLeft" activeCell="Y19" sqref="Y19"/>
    </sheetView>
  </sheetViews>
  <sheetFormatPr defaultRowHeight="13.2" outlineLevelRow="1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8.44140625" customWidth="1"/>
    <col min="19" max="22" width="0" hidden="1" customWidth="1"/>
    <col min="27" max="27" width="0" hidden="1" customWidth="1"/>
    <col min="29" max="39" width="0" hidden="1" customWidth="1"/>
  </cols>
  <sheetData>
    <row r="1" spans="1:58" ht="15.75" customHeight="1">
      <c r="A1" s="236" t="s">
        <v>71</v>
      </c>
      <c r="B1" s="236"/>
      <c r="C1" s="236"/>
      <c r="D1" s="236"/>
      <c r="E1" s="236"/>
      <c r="F1" s="236"/>
      <c r="G1" s="236"/>
      <c r="AE1" t="s">
        <v>72</v>
      </c>
    </row>
    <row r="2" spans="1:58" ht="25.05" customHeight="1">
      <c r="A2" s="138" t="s">
        <v>7</v>
      </c>
      <c r="B2" s="48" t="s">
        <v>48</v>
      </c>
      <c r="C2" s="237" t="s">
        <v>46</v>
      </c>
      <c r="D2" s="238"/>
      <c r="E2" s="238"/>
      <c r="F2" s="238"/>
      <c r="G2" s="239"/>
      <c r="AE2" t="s">
        <v>73</v>
      </c>
    </row>
    <row r="3" spans="1:58" ht="25.05" customHeight="1">
      <c r="A3" s="138" t="s">
        <v>8</v>
      </c>
      <c r="B3" s="48" t="s">
        <v>45</v>
      </c>
      <c r="C3" s="237" t="s">
        <v>46</v>
      </c>
      <c r="D3" s="238"/>
      <c r="E3" s="238"/>
      <c r="F3" s="238"/>
      <c r="G3" s="239"/>
      <c r="AA3" s="120" t="s">
        <v>73</v>
      </c>
      <c r="AE3" t="s">
        <v>74</v>
      </c>
    </row>
    <row r="4" spans="1:58" ht="25.05" customHeight="1">
      <c r="A4" s="139" t="s">
        <v>9</v>
      </c>
      <c r="B4" s="140" t="s">
        <v>43</v>
      </c>
      <c r="C4" s="240" t="s">
        <v>44</v>
      </c>
      <c r="D4" s="241"/>
      <c r="E4" s="241"/>
      <c r="F4" s="241"/>
      <c r="G4" s="242"/>
      <c r="AE4" t="s">
        <v>75</v>
      </c>
    </row>
    <row r="5" spans="1:58">
      <c r="D5" s="10"/>
    </row>
    <row r="6" spans="1:58" ht="39.6">
      <c r="A6" s="142" t="s">
        <v>76</v>
      </c>
      <c r="B6" s="144" t="s">
        <v>77</v>
      </c>
      <c r="C6" s="144" t="s">
        <v>78</v>
      </c>
      <c r="D6" s="143" t="s">
        <v>79</v>
      </c>
      <c r="E6" s="142" t="s">
        <v>80</v>
      </c>
      <c r="F6" s="141" t="s">
        <v>81</v>
      </c>
      <c r="G6" s="142" t="s">
        <v>29</v>
      </c>
      <c r="H6" s="145" t="s">
        <v>30</v>
      </c>
      <c r="I6" s="145" t="s">
        <v>82</v>
      </c>
      <c r="J6" s="145" t="s">
        <v>31</v>
      </c>
      <c r="K6" s="145" t="s">
        <v>83</v>
      </c>
      <c r="L6" s="145" t="s">
        <v>84</v>
      </c>
      <c r="M6" s="145" t="s">
        <v>85</v>
      </c>
      <c r="N6" s="145" t="s">
        <v>86</v>
      </c>
      <c r="O6" s="145" t="s">
        <v>87</v>
      </c>
      <c r="P6" s="145" t="s">
        <v>88</v>
      </c>
      <c r="Q6" s="145" t="s">
        <v>89</v>
      </c>
      <c r="R6" s="145" t="s">
        <v>90</v>
      </c>
      <c r="S6" s="145" t="s">
        <v>91</v>
      </c>
      <c r="T6" s="145" t="s">
        <v>92</v>
      </c>
      <c r="U6" s="145" t="s">
        <v>93</v>
      </c>
      <c r="V6" s="145" t="s">
        <v>94</v>
      </c>
    </row>
    <row r="7" spans="1:58" hidden="1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</row>
    <row r="8" spans="1:58">
      <c r="A8" s="155" t="s">
        <v>95</v>
      </c>
      <c r="B8" s="156" t="s">
        <v>67</v>
      </c>
      <c r="C8" s="176" t="s">
        <v>68</v>
      </c>
      <c r="D8" s="157"/>
      <c r="E8" s="158"/>
      <c r="F8" s="159"/>
      <c r="G8" s="159">
        <f>SUMIF(AE9:AE22,"&lt;&gt;NOR",G9:G22)</f>
        <v>0</v>
      </c>
      <c r="H8" s="159"/>
      <c r="I8" s="159">
        <f>SUM(I9:I22)</f>
        <v>0</v>
      </c>
      <c r="J8" s="159"/>
      <c r="K8" s="159">
        <f>SUM(K9:K22)</f>
        <v>1880000</v>
      </c>
      <c r="L8" s="159"/>
      <c r="M8" s="159">
        <f>SUM(M9:M22)</f>
        <v>0</v>
      </c>
      <c r="N8" s="159"/>
      <c r="O8" s="159">
        <f>SUM(O9:O22)</f>
        <v>0</v>
      </c>
      <c r="P8" s="159"/>
      <c r="Q8" s="159">
        <f>SUM(Q9:Q22)</f>
        <v>0</v>
      </c>
      <c r="R8" s="160"/>
      <c r="S8" s="154"/>
      <c r="T8" s="154">
        <f>SUM(T9:T22)</f>
        <v>0</v>
      </c>
      <c r="U8" s="154"/>
      <c r="V8" s="154"/>
      <c r="AE8" t="s">
        <v>96</v>
      </c>
    </row>
    <row r="9" spans="1:58" outlineLevel="1">
      <c r="A9" s="168">
        <v>1</v>
      </c>
      <c r="B9" s="169" t="s">
        <v>97</v>
      </c>
      <c r="C9" s="177" t="s">
        <v>98</v>
      </c>
      <c r="D9" s="170" t="s">
        <v>99</v>
      </c>
      <c r="E9" s="171">
        <v>2</v>
      </c>
      <c r="F9" s="172">
        <v>0</v>
      </c>
      <c r="G9" s="173">
        <f t="shared" ref="G9:G22" si="0">ROUND(E9*F9,2)</f>
        <v>0</v>
      </c>
      <c r="H9" s="172">
        <v>0</v>
      </c>
      <c r="I9" s="173">
        <f t="shared" ref="I9:I22" si="1">ROUND(E9*H9,2)</f>
        <v>0</v>
      </c>
      <c r="J9" s="172">
        <v>350000</v>
      </c>
      <c r="K9" s="173">
        <f t="shared" ref="K9:K22" si="2">ROUND(E9*J9,2)</f>
        <v>700000</v>
      </c>
      <c r="L9" s="173">
        <v>21</v>
      </c>
      <c r="M9" s="173">
        <f t="shared" ref="M9:M22" si="3">G9*(1+L9/100)</f>
        <v>0</v>
      </c>
      <c r="N9" s="173">
        <v>0</v>
      </c>
      <c r="O9" s="173">
        <f t="shared" ref="O9:O22" si="4">ROUND(E9*N9,2)</f>
        <v>0</v>
      </c>
      <c r="P9" s="173">
        <v>0</v>
      </c>
      <c r="Q9" s="173">
        <f t="shared" ref="Q9:Q22" si="5">ROUND(E9*P9,2)</f>
        <v>0</v>
      </c>
      <c r="R9" s="174" t="s">
        <v>100</v>
      </c>
      <c r="S9" s="153">
        <v>0</v>
      </c>
      <c r="T9" s="153">
        <f t="shared" ref="T9:T22" si="6">ROUND(E9*S9,2)</f>
        <v>0</v>
      </c>
      <c r="U9" s="153"/>
      <c r="V9" s="153" t="s">
        <v>101</v>
      </c>
      <c r="W9" s="146"/>
      <c r="X9" s="146"/>
      <c r="Y9" s="146"/>
      <c r="Z9" s="146"/>
      <c r="AA9" s="146"/>
      <c r="AB9" s="146"/>
      <c r="AC9" s="146"/>
      <c r="AD9" s="146"/>
      <c r="AE9" s="146" t="s">
        <v>102</v>
      </c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</row>
    <row r="10" spans="1:58" outlineLevel="1">
      <c r="A10" s="168">
        <v>2</v>
      </c>
      <c r="B10" s="169" t="s">
        <v>103</v>
      </c>
      <c r="C10" s="177" t="s">
        <v>104</v>
      </c>
      <c r="D10" s="170" t="s">
        <v>99</v>
      </c>
      <c r="E10" s="171">
        <v>1</v>
      </c>
      <c r="F10" s="172">
        <v>0</v>
      </c>
      <c r="G10" s="173">
        <f t="shared" si="0"/>
        <v>0</v>
      </c>
      <c r="H10" s="172">
        <v>0</v>
      </c>
      <c r="I10" s="173">
        <f t="shared" si="1"/>
        <v>0</v>
      </c>
      <c r="J10" s="172">
        <v>130000</v>
      </c>
      <c r="K10" s="173">
        <f t="shared" si="2"/>
        <v>130000</v>
      </c>
      <c r="L10" s="173">
        <v>21</v>
      </c>
      <c r="M10" s="173">
        <f t="shared" si="3"/>
        <v>0</v>
      </c>
      <c r="N10" s="173">
        <v>0</v>
      </c>
      <c r="O10" s="173">
        <f t="shared" si="4"/>
        <v>0</v>
      </c>
      <c r="P10" s="173">
        <v>0</v>
      </c>
      <c r="Q10" s="173">
        <f t="shared" si="5"/>
        <v>0</v>
      </c>
      <c r="R10" s="174" t="s">
        <v>100</v>
      </c>
      <c r="S10" s="153">
        <v>0</v>
      </c>
      <c r="T10" s="153">
        <f t="shared" si="6"/>
        <v>0</v>
      </c>
      <c r="U10" s="153"/>
      <c r="V10" s="153" t="s">
        <v>101</v>
      </c>
      <c r="W10" s="146"/>
      <c r="X10" s="146"/>
      <c r="Y10" s="146"/>
      <c r="Z10" s="146"/>
      <c r="AA10" s="146"/>
      <c r="AB10" s="146"/>
      <c r="AC10" s="146"/>
      <c r="AD10" s="146"/>
      <c r="AE10" s="146" t="s">
        <v>102</v>
      </c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</row>
    <row r="11" spans="1:58" outlineLevel="1">
      <c r="A11" s="168">
        <v>3</v>
      </c>
      <c r="B11" s="169" t="s">
        <v>105</v>
      </c>
      <c r="C11" s="177" t="s">
        <v>106</v>
      </c>
      <c r="D11" s="170" t="s">
        <v>99</v>
      </c>
      <c r="E11" s="171">
        <v>1</v>
      </c>
      <c r="F11" s="172">
        <v>0</v>
      </c>
      <c r="G11" s="173">
        <f t="shared" si="0"/>
        <v>0</v>
      </c>
      <c r="H11" s="172">
        <v>0</v>
      </c>
      <c r="I11" s="173">
        <f t="shared" si="1"/>
        <v>0</v>
      </c>
      <c r="J11" s="172">
        <v>8000</v>
      </c>
      <c r="K11" s="173">
        <f t="shared" si="2"/>
        <v>8000</v>
      </c>
      <c r="L11" s="173">
        <v>21</v>
      </c>
      <c r="M11" s="173">
        <f t="shared" si="3"/>
        <v>0</v>
      </c>
      <c r="N11" s="173">
        <v>0</v>
      </c>
      <c r="O11" s="173">
        <f t="shared" si="4"/>
        <v>0</v>
      </c>
      <c r="P11" s="173">
        <v>0</v>
      </c>
      <c r="Q11" s="173">
        <f t="shared" si="5"/>
        <v>0</v>
      </c>
      <c r="R11" s="174" t="s">
        <v>100</v>
      </c>
      <c r="S11" s="153">
        <v>0</v>
      </c>
      <c r="T11" s="153">
        <f t="shared" si="6"/>
        <v>0</v>
      </c>
      <c r="U11" s="153"/>
      <c r="V11" s="153" t="s">
        <v>101</v>
      </c>
      <c r="W11" s="146"/>
      <c r="X11" s="146"/>
      <c r="Y11" s="146"/>
      <c r="Z11" s="146"/>
      <c r="AA11" s="146"/>
      <c r="AB11" s="146"/>
      <c r="AC11" s="146"/>
      <c r="AD11" s="146"/>
      <c r="AE11" s="146" t="s">
        <v>102</v>
      </c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</row>
    <row r="12" spans="1:58" outlineLevel="1">
      <c r="A12" s="168">
        <v>4</v>
      </c>
      <c r="B12" s="169" t="s">
        <v>107</v>
      </c>
      <c r="C12" s="177" t="s">
        <v>108</v>
      </c>
      <c r="D12" s="170" t="s">
        <v>99</v>
      </c>
      <c r="E12" s="171">
        <v>2</v>
      </c>
      <c r="F12" s="172">
        <v>0</v>
      </c>
      <c r="G12" s="173">
        <f t="shared" si="0"/>
        <v>0</v>
      </c>
      <c r="H12" s="172">
        <v>0</v>
      </c>
      <c r="I12" s="173">
        <f t="shared" si="1"/>
        <v>0</v>
      </c>
      <c r="J12" s="172">
        <v>1000</v>
      </c>
      <c r="K12" s="173">
        <f t="shared" si="2"/>
        <v>2000</v>
      </c>
      <c r="L12" s="173">
        <v>21</v>
      </c>
      <c r="M12" s="173">
        <f t="shared" si="3"/>
        <v>0</v>
      </c>
      <c r="N12" s="173">
        <v>0</v>
      </c>
      <c r="O12" s="173">
        <f t="shared" si="4"/>
        <v>0</v>
      </c>
      <c r="P12" s="173">
        <v>0</v>
      </c>
      <c r="Q12" s="173">
        <f t="shared" si="5"/>
        <v>0</v>
      </c>
      <c r="R12" s="174" t="s">
        <v>100</v>
      </c>
      <c r="S12" s="153">
        <v>0</v>
      </c>
      <c r="T12" s="153">
        <f t="shared" si="6"/>
        <v>0</v>
      </c>
      <c r="U12" s="153"/>
      <c r="V12" s="153" t="s">
        <v>101</v>
      </c>
      <c r="W12" s="146"/>
      <c r="X12" s="146"/>
      <c r="Y12" s="146"/>
      <c r="Z12" s="146"/>
      <c r="AA12" s="146"/>
      <c r="AB12" s="146"/>
      <c r="AC12" s="146"/>
      <c r="AD12" s="146"/>
      <c r="AE12" s="146" t="s">
        <v>102</v>
      </c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</row>
    <row r="13" spans="1:58" ht="20.399999999999999" outlineLevel="1">
      <c r="A13" s="168">
        <v>5</v>
      </c>
      <c r="B13" s="169" t="s">
        <v>109</v>
      </c>
      <c r="C13" s="177" t="s">
        <v>110</v>
      </c>
      <c r="D13" s="170" t="s">
        <v>99</v>
      </c>
      <c r="E13" s="171">
        <v>2</v>
      </c>
      <c r="F13" s="172">
        <v>0</v>
      </c>
      <c r="G13" s="173">
        <f t="shared" si="0"/>
        <v>0</v>
      </c>
      <c r="H13" s="172">
        <v>0</v>
      </c>
      <c r="I13" s="173">
        <f t="shared" si="1"/>
        <v>0</v>
      </c>
      <c r="J13" s="172">
        <v>1000</v>
      </c>
      <c r="K13" s="173">
        <f t="shared" si="2"/>
        <v>2000</v>
      </c>
      <c r="L13" s="173">
        <v>21</v>
      </c>
      <c r="M13" s="173">
        <f t="shared" si="3"/>
        <v>0</v>
      </c>
      <c r="N13" s="173">
        <v>0</v>
      </c>
      <c r="O13" s="173">
        <f t="shared" si="4"/>
        <v>0</v>
      </c>
      <c r="P13" s="173">
        <v>0</v>
      </c>
      <c r="Q13" s="173">
        <f t="shared" si="5"/>
        <v>0</v>
      </c>
      <c r="R13" s="174" t="s">
        <v>100</v>
      </c>
      <c r="S13" s="153">
        <v>0</v>
      </c>
      <c r="T13" s="153">
        <f t="shared" si="6"/>
        <v>0</v>
      </c>
      <c r="U13" s="153"/>
      <c r="V13" s="153" t="s">
        <v>101</v>
      </c>
      <c r="W13" s="146"/>
      <c r="X13" s="146"/>
      <c r="Y13" s="146"/>
      <c r="Z13" s="146"/>
      <c r="AA13" s="146"/>
      <c r="AB13" s="146"/>
      <c r="AC13" s="146"/>
      <c r="AD13" s="146"/>
      <c r="AE13" s="146" t="s">
        <v>102</v>
      </c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</row>
    <row r="14" spans="1:58" outlineLevel="1">
      <c r="A14" s="168">
        <v>6</v>
      </c>
      <c r="B14" s="169" t="s">
        <v>111</v>
      </c>
      <c r="C14" s="177" t="s">
        <v>112</v>
      </c>
      <c r="D14" s="170" t="s">
        <v>99</v>
      </c>
      <c r="E14" s="171">
        <v>1</v>
      </c>
      <c r="F14" s="172">
        <v>0</v>
      </c>
      <c r="G14" s="173">
        <f t="shared" si="0"/>
        <v>0</v>
      </c>
      <c r="H14" s="172">
        <v>0</v>
      </c>
      <c r="I14" s="173">
        <f t="shared" si="1"/>
        <v>0</v>
      </c>
      <c r="J14" s="172">
        <v>10000</v>
      </c>
      <c r="K14" s="173">
        <f t="shared" si="2"/>
        <v>10000</v>
      </c>
      <c r="L14" s="173">
        <v>21</v>
      </c>
      <c r="M14" s="173">
        <f t="shared" si="3"/>
        <v>0</v>
      </c>
      <c r="N14" s="173">
        <v>0</v>
      </c>
      <c r="O14" s="173">
        <f t="shared" si="4"/>
        <v>0</v>
      </c>
      <c r="P14" s="173">
        <v>0</v>
      </c>
      <c r="Q14" s="173">
        <f t="shared" si="5"/>
        <v>0</v>
      </c>
      <c r="R14" s="174" t="s">
        <v>100</v>
      </c>
      <c r="S14" s="153">
        <v>0</v>
      </c>
      <c r="T14" s="153">
        <f t="shared" si="6"/>
        <v>0</v>
      </c>
      <c r="U14" s="153"/>
      <c r="V14" s="153" t="s">
        <v>101</v>
      </c>
      <c r="W14" s="146"/>
      <c r="X14" s="146"/>
      <c r="Y14" s="146"/>
      <c r="Z14" s="146"/>
      <c r="AA14" s="146"/>
      <c r="AB14" s="146"/>
      <c r="AC14" s="146"/>
      <c r="AD14" s="146"/>
      <c r="AE14" s="146" t="s">
        <v>102</v>
      </c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</row>
    <row r="15" spans="1:58" outlineLevel="1">
      <c r="A15" s="168">
        <v>7</v>
      </c>
      <c r="B15" s="169" t="s">
        <v>113</v>
      </c>
      <c r="C15" s="177" t="s">
        <v>114</v>
      </c>
      <c r="D15" s="170" t="s">
        <v>99</v>
      </c>
      <c r="E15" s="171">
        <v>1</v>
      </c>
      <c r="F15" s="172">
        <v>0</v>
      </c>
      <c r="G15" s="173">
        <f t="shared" si="0"/>
        <v>0</v>
      </c>
      <c r="H15" s="172">
        <v>0</v>
      </c>
      <c r="I15" s="173">
        <f t="shared" si="1"/>
        <v>0</v>
      </c>
      <c r="J15" s="172">
        <v>6000</v>
      </c>
      <c r="K15" s="173">
        <f t="shared" si="2"/>
        <v>6000</v>
      </c>
      <c r="L15" s="173">
        <v>21</v>
      </c>
      <c r="M15" s="173">
        <f t="shared" si="3"/>
        <v>0</v>
      </c>
      <c r="N15" s="173">
        <v>0</v>
      </c>
      <c r="O15" s="173">
        <f t="shared" si="4"/>
        <v>0</v>
      </c>
      <c r="P15" s="173">
        <v>0</v>
      </c>
      <c r="Q15" s="173">
        <f t="shared" si="5"/>
        <v>0</v>
      </c>
      <c r="R15" s="174" t="s">
        <v>100</v>
      </c>
      <c r="S15" s="153">
        <v>0</v>
      </c>
      <c r="T15" s="153">
        <f t="shared" si="6"/>
        <v>0</v>
      </c>
      <c r="U15" s="153"/>
      <c r="V15" s="153" t="s">
        <v>101</v>
      </c>
      <c r="W15" s="146"/>
      <c r="X15" s="146"/>
      <c r="Y15" s="146"/>
      <c r="Z15" s="146"/>
      <c r="AA15" s="146"/>
      <c r="AB15" s="146"/>
      <c r="AC15" s="146"/>
      <c r="AD15" s="146"/>
      <c r="AE15" s="146" t="s">
        <v>102</v>
      </c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</row>
    <row r="16" spans="1:58" ht="20.399999999999999" outlineLevel="1">
      <c r="A16" s="168">
        <v>8</v>
      </c>
      <c r="B16" s="169" t="s">
        <v>115</v>
      </c>
      <c r="C16" s="177" t="s">
        <v>116</v>
      </c>
      <c r="D16" s="170" t="s">
        <v>99</v>
      </c>
      <c r="E16" s="171">
        <v>1</v>
      </c>
      <c r="F16" s="172">
        <v>0</v>
      </c>
      <c r="G16" s="173">
        <f t="shared" si="0"/>
        <v>0</v>
      </c>
      <c r="H16" s="172">
        <v>0</v>
      </c>
      <c r="I16" s="173">
        <f t="shared" si="1"/>
        <v>0</v>
      </c>
      <c r="J16" s="172">
        <v>12000</v>
      </c>
      <c r="K16" s="173">
        <f t="shared" si="2"/>
        <v>12000</v>
      </c>
      <c r="L16" s="173">
        <v>21</v>
      </c>
      <c r="M16" s="173">
        <f t="shared" si="3"/>
        <v>0</v>
      </c>
      <c r="N16" s="173">
        <v>0</v>
      </c>
      <c r="O16" s="173">
        <f t="shared" si="4"/>
        <v>0</v>
      </c>
      <c r="P16" s="173">
        <v>0</v>
      </c>
      <c r="Q16" s="173">
        <f t="shared" si="5"/>
        <v>0</v>
      </c>
      <c r="R16" s="174" t="s">
        <v>100</v>
      </c>
      <c r="S16" s="153">
        <v>0</v>
      </c>
      <c r="T16" s="153">
        <f t="shared" si="6"/>
        <v>0</v>
      </c>
      <c r="U16" s="153"/>
      <c r="V16" s="153" t="s">
        <v>101</v>
      </c>
      <c r="W16" s="146"/>
      <c r="X16" s="146"/>
      <c r="Y16" s="146"/>
      <c r="Z16" s="146"/>
      <c r="AA16" s="146"/>
      <c r="AB16" s="146"/>
      <c r="AC16" s="146"/>
      <c r="AD16" s="146"/>
      <c r="AE16" s="146" t="s">
        <v>102</v>
      </c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</row>
    <row r="17" spans="1:58" ht="20.399999999999999" outlineLevel="1">
      <c r="A17" s="168">
        <v>9</v>
      </c>
      <c r="B17" s="169" t="s">
        <v>117</v>
      </c>
      <c r="C17" s="177" t="s">
        <v>118</v>
      </c>
      <c r="D17" s="170" t="s">
        <v>99</v>
      </c>
      <c r="E17" s="171">
        <v>2</v>
      </c>
      <c r="F17" s="172">
        <v>0</v>
      </c>
      <c r="G17" s="173">
        <f t="shared" si="0"/>
        <v>0</v>
      </c>
      <c r="H17" s="172">
        <v>0</v>
      </c>
      <c r="I17" s="173">
        <f t="shared" si="1"/>
        <v>0</v>
      </c>
      <c r="J17" s="172">
        <v>140000</v>
      </c>
      <c r="K17" s="173">
        <f t="shared" si="2"/>
        <v>280000</v>
      </c>
      <c r="L17" s="173">
        <v>21</v>
      </c>
      <c r="M17" s="173">
        <f t="shared" si="3"/>
        <v>0</v>
      </c>
      <c r="N17" s="173">
        <v>0</v>
      </c>
      <c r="O17" s="173">
        <f t="shared" si="4"/>
        <v>0</v>
      </c>
      <c r="P17" s="173">
        <v>0</v>
      </c>
      <c r="Q17" s="173">
        <f t="shared" si="5"/>
        <v>0</v>
      </c>
      <c r="R17" s="174" t="s">
        <v>100</v>
      </c>
      <c r="S17" s="153">
        <v>0</v>
      </c>
      <c r="T17" s="153">
        <f t="shared" si="6"/>
        <v>0</v>
      </c>
      <c r="U17" s="153"/>
      <c r="V17" s="153" t="s">
        <v>101</v>
      </c>
      <c r="W17" s="146"/>
      <c r="X17" s="146"/>
      <c r="Y17" s="146"/>
      <c r="Z17" s="146"/>
      <c r="AA17" s="146"/>
      <c r="AB17" s="146"/>
      <c r="AC17" s="146"/>
      <c r="AD17" s="146"/>
      <c r="AE17" s="146" t="s">
        <v>102</v>
      </c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</row>
    <row r="18" spans="1:58" ht="20.399999999999999" outlineLevel="1">
      <c r="A18" s="168">
        <v>10</v>
      </c>
      <c r="B18" s="169" t="s">
        <v>119</v>
      </c>
      <c r="C18" s="177" t="s">
        <v>120</v>
      </c>
      <c r="D18" s="170" t="s">
        <v>99</v>
      </c>
      <c r="E18" s="171">
        <v>2</v>
      </c>
      <c r="F18" s="172">
        <v>0</v>
      </c>
      <c r="G18" s="173">
        <f t="shared" si="0"/>
        <v>0</v>
      </c>
      <c r="H18" s="172">
        <v>0</v>
      </c>
      <c r="I18" s="173">
        <f t="shared" si="1"/>
        <v>0</v>
      </c>
      <c r="J18" s="172">
        <v>90000</v>
      </c>
      <c r="K18" s="173">
        <f t="shared" si="2"/>
        <v>180000</v>
      </c>
      <c r="L18" s="173">
        <v>21</v>
      </c>
      <c r="M18" s="173">
        <f t="shared" si="3"/>
        <v>0</v>
      </c>
      <c r="N18" s="173">
        <v>0</v>
      </c>
      <c r="O18" s="173">
        <f t="shared" si="4"/>
        <v>0</v>
      </c>
      <c r="P18" s="173">
        <v>0</v>
      </c>
      <c r="Q18" s="173">
        <f t="shared" si="5"/>
        <v>0</v>
      </c>
      <c r="R18" s="174" t="s">
        <v>100</v>
      </c>
      <c r="S18" s="153">
        <v>0</v>
      </c>
      <c r="T18" s="153">
        <f t="shared" si="6"/>
        <v>0</v>
      </c>
      <c r="U18" s="153"/>
      <c r="V18" s="153" t="s">
        <v>101</v>
      </c>
      <c r="W18" s="146"/>
      <c r="X18" s="146"/>
      <c r="Y18" s="146"/>
      <c r="Z18" s="146"/>
      <c r="AA18" s="146"/>
      <c r="AB18" s="146"/>
      <c r="AC18" s="146"/>
      <c r="AD18" s="146"/>
      <c r="AE18" s="146" t="s">
        <v>102</v>
      </c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</row>
    <row r="19" spans="1:58" ht="20.399999999999999" outlineLevel="1">
      <c r="A19" s="168">
        <v>11</v>
      </c>
      <c r="B19" s="169" t="s">
        <v>121</v>
      </c>
      <c r="C19" s="177" t="s">
        <v>122</v>
      </c>
      <c r="D19" s="170" t="s">
        <v>99</v>
      </c>
      <c r="E19" s="171">
        <v>1</v>
      </c>
      <c r="F19" s="172">
        <v>0</v>
      </c>
      <c r="G19" s="173">
        <f t="shared" si="0"/>
        <v>0</v>
      </c>
      <c r="H19" s="172">
        <v>0</v>
      </c>
      <c r="I19" s="173">
        <f t="shared" si="1"/>
        <v>0</v>
      </c>
      <c r="J19" s="172">
        <v>76000</v>
      </c>
      <c r="K19" s="173">
        <f t="shared" si="2"/>
        <v>76000</v>
      </c>
      <c r="L19" s="173">
        <v>21</v>
      </c>
      <c r="M19" s="173">
        <f t="shared" si="3"/>
        <v>0</v>
      </c>
      <c r="N19" s="173">
        <v>0</v>
      </c>
      <c r="O19" s="173">
        <f t="shared" si="4"/>
        <v>0</v>
      </c>
      <c r="P19" s="173">
        <v>0</v>
      </c>
      <c r="Q19" s="173">
        <f t="shared" si="5"/>
        <v>0</v>
      </c>
      <c r="R19" s="174" t="s">
        <v>100</v>
      </c>
      <c r="S19" s="153">
        <v>0</v>
      </c>
      <c r="T19" s="153">
        <f t="shared" si="6"/>
        <v>0</v>
      </c>
      <c r="U19" s="153"/>
      <c r="V19" s="153" t="s">
        <v>101</v>
      </c>
      <c r="W19" s="146"/>
      <c r="X19" s="146"/>
      <c r="Y19" s="146"/>
      <c r="Z19" s="146"/>
      <c r="AA19" s="146"/>
      <c r="AB19" s="146"/>
      <c r="AC19" s="146"/>
      <c r="AD19" s="146"/>
      <c r="AE19" s="146" t="s">
        <v>102</v>
      </c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</row>
    <row r="20" spans="1:58" ht="20.399999999999999" outlineLevel="1">
      <c r="A20" s="168">
        <v>12</v>
      </c>
      <c r="B20" s="169" t="s">
        <v>123</v>
      </c>
      <c r="C20" s="177" t="s">
        <v>124</v>
      </c>
      <c r="D20" s="170" t="s">
        <v>99</v>
      </c>
      <c r="E20" s="171">
        <v>4</v>
      </c>
      <c r="F20" s="172">
        <v>0</v>
      </c>
      <c r="G20" s="173">
        <f t="shared" si="0"/>
        <v>0</v>
      </c>
      <c r="H20" s="172">
        <v>0</v>
      </c>
      <c r="I20" s="173">
        <f t="shared" si="1"/>
        <v>0</v>
      </c>
      <c r="J20" s="172">
        <v>6000</v>
      </c>
      <c r="K20" s="173">
        <f t="shared" si="2"/>
        <v>24000</v>
      </c>
      <c r="L20" s="173">
        <v>21</v>
      </c>
      <c r="M20" s="173">
        <f t="shared" si="3"/>
        <v>0</v>
      </c>
      <c r="N20" s="173">
        <v>0</v>
      </c>
      <c r="O20" s="173">
        <f t="shared" si="4"/>
        <v>0</v>
      </c>
      <c r="P20" s="173">
        <v>0</v>
      </c>
      <c r="Q20" s="173">
        <f t="shared" si="5"/>
        <v>0</v>
      </c>
      <c r="R20" s="174" t="s">
        <v>100</v>
      </c>
      <c r="S20" s="153">
        <v>0</v>
      </c>
      <c r="T20" s="153">
        <f t="shared" si="6"/>
        <v>0</v>
      </c>
      <c r="U20" s="153"/>
      <c r="V20" s="153" t="s">
        <v>101</v>
      </c>
      <c r="W20" s="146"/>
      <c r="X20" s="146"/>
      <c r="Y20" s="146"/>
      <c r="Z20" s="146"/>
      <c r="AA20" s="146"/>
      <c r="AB20" s="146"/>
      <c r="AC20" s="146"/>
      <c r="AD20" s="146"/>
      <c r="AE20" s="146" t="s">
        <v>102</v>
      </c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</row>
    <row r="21" spans="1:58" ht="20.399999999999999" outlineLevel="1">
      <c r="A21" s="168">
        <v>13</v>
      </c>
      <c r="B21" s="169" t="s">
        <v>125</v>
      </c>
      <c r="C21" s="177" t="s">
        <v>126</v>
      </c>
      <c r="D21" s="170" t="s">
        <v>99</v>
      </c>
      <c r="E21" s="171">
        <v>4</v>
      </c>
      <c r="F21" s="172">
        <v>0</v>
      </c>
      <c r="G21" s="173">
        <f t="shared" si="0"/>
        <v>0</v>
      </c>
      <c r="H21" s="172">
        <v>0</v>
      </c>
      <c r="I21" s="173">
        <f t="shared" si="1"/>
        <v>0</v>
      </c>
      <c r="J21" s="172">
        <v>45000</v>
      </c>
      <c r="K21" s="173">
        <f t="shared" si="2"/>
        <v>180000</v>
      </c>
      <c r="L21" s="173">
        <v>21</v>
      </c>
      <c r="M21" s="173">
        <f t="shared" si="3"/>
        <v>0</v>
      </c>
      <c r="N21" s="173">
        <v>0</v>
      </c>
      <c r="O21" s="173">
        <f t="shared" si="4"/>
        <v>0</v>
      </c>
      <c r="P21" s="173">
        <v>0</v>
      </c>
      <c r="Q21" s="173">
        <f t="shared" si="5"/>
        <v>0</v>
      </c>
      <c r="R21" s="174" t="s">
        <v>100</v>
      </c>
      <c r="S21" s="153">
        <v>0</v>
      </c>
      <c r="T21" s="153">
        <f t="shared" si="6"/>
        <v>0</v>
      </c>
      <c r="U21" s="153"/>
      <c r="V21" s="153" t="s">
        <v>101</v>
      </c>
      <c r="W21" s="146"/>
      <c r="X21" s="146"/>
      <c r="Y21" s="146"/>
      <c r="Z21" s="146"/>
      <c r="AA21" s="146"/>
      <c r="AB21" s="146"/>
      <c r="AC21" s="146"/>
      <c r="AD21" s="146"/>
      <c r="AE21" s="146" t="s">
        <v>102</v>
      </c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</row>
    <row r="22" spans="1:58" outlineLevel="1">
      <c r="A22" s="161">
        <v>14</v>
      </c>
      <c r="B22" s="162" t="s">
        <v>127</v>
      </c>
      <c r="C22" s="178" t="s">
        <v>128</v>
      </c>
      <c r="D22" s="163" t="s">
        <v>129</v>
      </c>
      <c r="E22" s="164">
        <v>1</v>
      </c>
      <c r="F22" s="165">
        <v>0</v>
      </c>
      <c r="G22" s="166">
        <f t="shared" si="0"/>
        <v>0</v>
      </c>
      <c r="H22" s="165">
        <v>0</v>
      </c>
      <c r="I22" s="166">
        <f t="shared" si="1"/>
        <v>0</v>
      </c>
      <c r="J22" s="165">
        <v>270000</v>
      </c>
      <c r="K22" s="166">
        <f t="shared" si="2"/>
        <v>270000</v>
      </c>
      <c r="L22" s="166">
        <v>21</v>
      </c>
      <c r="M22" s="166">
        <f t="shared" si="3"/>
        <v>0</v>
      </c>
      <c r="N22" s="166">
        <v>0</v>
      </c>
      <c r="O22" s="166">
        <f t="shared" si="4"/>
        <v>0</v>
      </c>
      <c r="P22" s="166">
        <v>0</v>
      </c>
      <c r="Q22" s="166">
        <f t="shared" si="5"/>
        <v>0</v>
      </c>
      <c r="R22" s="167" t="s">
        <v>100</v>
      </c>
      <c r="S22" s="153">
        <v>0</v>
      </c>
      <c r="T22" s="153">
        <f t="shared" si="6"/>
        <v>0</v>
      </c>
      <c r="U22" s="153"/>
      <c r="V22" s="153" t="s">
        <v>101</v>
      </c>
      <c r="W22" s="146"/>
      <c r="X22" s="146"/>
      <c r="Y22" s="146"/>
      <c r="Z22" s="146"/>
      <c r="AA22" s="146"/>
      <c r="AB22" s="146"/>
      <c r="AC22" s="146"/>
      <c r="AD22" s="146"/>
      <c r="AE22" s="146" t="s">
        <v>102</v>
      </c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</row>
    <row r="23" spans="1:58">
      <c r="A23" s="3"/>
      <c r="B23" s="4"/>
      <c r="C23" s="179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AC23">
        <v>15</v>
      </c>
      <c r="AD23">
        <v>21</v>
      </c>
      <c r="AE23" t="s">
        <v>84</v>
      </c>
    </row>
    <row r="24" spans="1:58">
      <c r="A24" s="149"/>
      <c r="B24" s="150" t="s">
        <v>29</v>
      </c>
      <c r="C24" s="180"/>
      <c r="D24" s="151"/>
      <c r="E24" s="152"/>
      <c r="F24" s="152"/>
      <c r="G24" s="175">
        <f>G8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AC24">
        <f>SUMIF(L7:L22,AC23,G7:G22)</f>
        <v>0</v>
      </c>
      <c r="AD24">
        <f>SUMIF(L7:L22,AD23,G7:G22)</f>
        <v>0</v>
      </c>
      <c r="AE24" t="s">
        <v>130</v>
      </c>
    </row>
    <row r="25" spans="1:58">
      <c r="C25" s="181"/>
      <c r="D25" s="10"/>
      <c r="AE25" t="s">
        <v>131</v>
      </c>
    </row>
    <row r="26" spans="1:58">
      <c r="D26" s="10"/>
    </row>
    <row r="27" spans="1:58">
      <c r="D27" s="10"/>
    </row>
    <row r="28" spans="1:58">
      <c r="D28" s="10"/>
    </row>
    <row r="29" spans="1:58">
      <c r="D29" s="10"/>
    </row>
    <row r="30" spans="1:58">
      <c r="D30" s="10"/>
    </row>
    <row r="31" spans="1:58">
      <c r="D31" s="10"/>
    </row>
    <row r="32" spans="1:58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SO 04 Pol</vt:lpstr>
      <vt:lpstr>Stavba!CelkemDPHVypocet</vt:lpstr>
      <vt:lpstr>CenaCelkem</vt:lpstr>
      <vt:lpstr>CenaCelkemBezDPH</vt:lpstr>
      <vt:lpstr>Stavba!CenaCelkemVypocet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Stavba!NazevStavby</vt:lpstr>
      <vt:lpstr>NazevStavebnihoRozpoctu</vt:lpstr>
      <vt:lpstr>'01 SO 04 Pol'!Názvy_tisku</vt:lpstr>
      <vt:lpstr>oadresa</vt:lpstr>
      <vt:lpstr>Stavba!Objednatel</vt:lpstr>
      <vt:lpstr>Stavba!Objekt</vt:lpstr>
      <vt:lpstr>'01 SO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mechp</cp:lastModifiedBy>
  <cp:lastPrinted>2019-03-19T12:27:02Z</cp:lastPrinted>
  <dcterms:created xsi:type="dcterms:W3CDTF">2009-04-08T07:15:50Z</dcterms:created>
  <dcterms:modified xsi:type="dcterms:W3CDTF">2020-12-15T06:45:03Z</dcterms:modified>
</cp:coreProperties>
</file>