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bec Otvice\Documents\VEŘEJNÉ ZAKÁZKY\AKTUÁLNÍ\Osvětlení ulice Obchodní zóna, Otvice\"/>
    </mc:Choice>
  </mc:AlternateContent>
  <bookViews>
    <workbookView xWindow="0" yWindow="0" windowWidth="23040" windowHeight="10245" activeTab="1"/>
  </bookViews>
  <sheets>
    <sheet name="Kryci list" sheetId="5" r:id="rId1"/>
    <sheet name="Rekapitulace" sheetId="4" r:id="rId2"/>
    <sheet name="Zakazka" sheetId="3" r:id="rId3"/>
    <sheet name="18075-VO " sheetId="2" r:id="rId4"/>
  </sheets>
  <definedNames>
    <definedName name="__CENA__">Zakazka!$O$5:$O$61</definedName>
    <definedName name="__MAIN__">Zakazka!$F$1:$CX$4</definedName>
    <definedName name="__MAIN2__" localSheetId="1">Rekapitulace!$B$1:$H$19</definedName>
    <definedName name="__MAIN2__">#REF!</definedName>
    <definedName name="__MAIN3__">'Kryci list'!$A$3:$F$21</definedName>
    <definedName name="__SAZBA__">Zakazka!$T$5:$T$61</definedName>
    <definedName name="__T0__">Zakazka!#REF!</definedName>
    <definedName name="__T1__">Zakazka!#REF!</definedName>
    <definedName name="__T2__">Zakazka!#REF!</definedName>
    <definedName name="__T3__">Zakazka!#REF!</definedName>
    <definedName name="__TE0__">'Kryci list'!$A$4:$C$8</definedName>
    <definedName name="__TE1__">'Kryci list'!$A$10:$E$10</definedName>
    <definedName name="__TE2__">'Kryci list'!$A$13:$E$13</definedName>
    <definedName name="__TE3__">'Kryci list'!#REF!</definedName>
    <definedName name="__TE4__">#REF!</definedName>
    <definedName name="__TR0__" localSheetId="1">Rekapitulace!#REF!</definedName>
    <definedName name="__TR0__">#REF!</definedName>
    <definedName name="__TR1__" localSheetId="1">Rekapitulace!#REF!</definedName>
    <definedName name="__TR1__">#REF!</definedName>
    <definedName name="_xlnm._FilterDatabase" localSheetId="3" hidden="1">'18075-VO '!$C$84:$L$195</definedName>
    <definedName name="_xlnm.Print_Titles" localSheetId="3">'18075-VO '!$84:$84</definedName>
    <definedName name="_xlnm.Print_Titles" localSheetId="2">Zakazka!$3:$4</definedName>
    <definedName name="_xlnm.Print_Area" localSheetId="3">'18075-VO '!$C$4:$K$38,'18075-VO '!$C$44:$K$66,'18075-VO '!$C$72:$L$195</definedName>
    <definedName name="_xlnm.Print_Area" localSheetId="0">'Kryci list'!$B$1:$E$33</definedName>
    <definedName name="_xlnm.Print_Area" localSheetId="1">Rekapitulace!$A$1:$F$18</definedName>
    <definedName name="_xlnm.Print_Area" localSheetId="2">Zakazka!$F$1:$X$61</definedName>
  </definedNames>
  <calcPr calcId="152511"/>
</workbook>
</file>

<file path=xl/calcChain.xml><?xml version="1.0" encoding="utf-8"?>
<calcChain xmlns="http://schemas.openxmlformats.org/spreadsheetml/2006/main">
  <c r="A2" i="5" l="1" a="1"/>
  <c r="A2" i="5" s="1"/>
  <c r="A3" i="5" s="1" a="1"/>
  <c r="A3" i="5" s="1"/>
  <c r="C25" i="5"/>
  <c r="E25" i="5"/>
  <c r="A2" i="4" a="1"/>
  <c r="A2" i="4" s="1"/>
  <c r="A3" i="4" s="1" a="1"/>
  <c r="A3" i="4" s="1"/>
  <c r="B2" i="4"/>
  <c r="B5" i="4"/>
  <c r="B6" i="4"/>
  <c r="B7" i="4"/>
  <c r="B8" i="4"/>
  <c r="B9" i="4"/>
  <c r="B10" i="4"/>
  <c r="B11" i="4"/>
  <c r="B12" i="4"/>
  <c r="F2" i="3"/>
  <c r="Y7" i="3"/>
  <c r="G6" i="4" s="1"/>
  <c r="O8" i="3"/>
  <c r="U8" i="3" s="1"/>
  <c r="Q8" i="3"/>
  <c r="S8" i="3"/>
  <c r="H11" i="3"/>
  <c r="O12" i="3"/>
  <c r="U12" i="3" s="1"/>
  <c r="V12" i="3" s="1"/>
  <c r="Q12" i="3"/>
  <c r="S12" i="3"/>
  <c r="H15" i="3"/>
  <c r="O16" i="3"/>
  <c r="U16" i="3" s="1"/>
  <c r="V16" i="3" s="1"/>
  <c r="Q16" i="3"/>
  <c r="S16" i="3"/>
  <c r="O19" i="3"/>
  <c r="U19" i="3" s="1"/>
  <c r="V19" i="3" s="1"/>
  <c r="Q19" i="3"/>
  <c r="S19" i="3"/>
  <c r="H22" i="3"/>
  <c r="Y24" i="3"/>
  <c r="G7" i="4" s="1"/>
  <c r="O25" i="3"/>
  <c r="O24" i="3" s="1"/>
  <c r="C7" i="4" s="1"/>
  <c r="Q25" i="3"/>
  <c r="Q24" i="3" s="1"/>
  <c r="D7" i="4" s="1"/>
  <c r="S25" i="3"/>
  <c r="S24" i="3" s="1"/>
  <c r="U25" i="3"/>
  <c r="V25" i="3" s="1"/>
  <c r="V24" i="3" s="1"/>
  <c r="F7" i="4" s="1"/>
  <c r="Y29" i="3"/>
  <c r="G8" i="4" s="1"/>
  <c r="Q30" i="3"/>
  <c r="S30" i="3"/>
  <c r="Q33" i="3"/>
  <c r="S33" i="3"/>
  <c r="Y37" i="3"/>
  <c r="G9" i="4" s="1"/>
  <c r="O38" i="3"/>
  <c r="U38" i="3" s="1"/>
  <c r="Q38" i="3"/>
  <c r="S38" i="3"/>
  <c r="O41" i="3"/>
  <c r="U41" i="3" s="1"/>
  <c r="V41" i="3" s="1"/>
  <c r="Q41" i="3"/>
  <c r="S41" i="3"/>
  <c r="Y45" i="3"/>
  <c r="G10" i="4" s="1"/>
  <c r="O46" i="3"/>
  <c r="U46" i="3" s="1"/>
  <c r="U45" i="3" s="1"/>
  <c r="E10" i="4" s="1"/>
  <c r="Q46" i="3"/>
  <c r="Q45" i="3" s="1"/>
  <c r="D10" i="4" s="1"/>
  <c r="S46" i="3"/>
  <c r="S45" i="3" s="1"/>
  <c r="Y50" i="3"/>
  <c r="G11" i="4" s="1"/>
  <c r="O51" i="3"/>
  <c r="O50" i="3" s="1"/>
  <c r="C11" i="4" s="1"/>
  <c r="Q51" i="3"/>
  <c r="Q50" i="3" s="1"/>
  <c r="D11" i="4" s="1"/>
  <c r="S51" i="3"/>
  <c r="S50" i="3" s="1"/>
  <c r="Y55" i="3"/>
  <c r="G12" i="4" s="1"/>
  <c r="Q56" i="3"/>
  <c r="Q55" i="3" s="1"/>
  <c r="D12" i="4" s="1"/>
  <c r="S56" i="3"/>
  <c r="S55" i="3" s="1"/>
  <c r="S37" i="3" l="1"/>
  <c r="U37" i="3"/>
  <c r="E9" i="4" s="1"/>
  <c r="S29" i="3"/>
  <c r="S7" i="3"/>
  <c r="S6" i="3" s="1"/>
  <c r="U51" i="3"/>
  <c r="V51" i="3" s="1"/>
  <c r="V50" i="3" s="1"/>
  <c r="F11" i="4" s="1"/>
  <c r="U24" i="3"/>
  <c r="E7" i="4" s="1"/>
  <c r="A4" i="5" a="1"/>
  <c r="A4" i="5" s="1"/>
  <c r="A4" i="4" a="1"/>
  <c r="A4" i="4" s="1"/>
  <c r="O45" i="3"/>
  <c r="C10" i="4" s="1"/>
  <c r="O37" i="3"/>
  <c r="C9" i="4" s="1"/>
  <c r="U7" i="3"/>
  <c r="E6" i="4" s="1"/>
  <c r="O7" i="3"/>
  <c r="C6" i="4" s="1"/>
  <c r="U50" i="3"/>
  <c r="E11" i="4" s="1"/>
  <c r="V46" i="3"/>
  <c r="V45" i="3" s="1"/>
  <c r="F10" i="4" s="1"/>
  <c r="V38" i="3"/>
  <c r="V37" i="3" s="1"/>
  <c r="F9" i="4" s="1"/>
  <c r="Q37" i="3"/>
  <c r="D9" i="4" s="1"/>
  <c r="Q29" i="3"/>
  <c r="D8" i="4" s="1"/>
  <c r="V8" i="3"/>
  <c r="V7" i="3" s="1"/>
  <c r="F6" i="4" s="1"/>
  <c r="Q7" i="3"/>
  <c r="Y6" i="3"/>
  <c r="G5" i="4" s="1"/>
  <c r="BI194" i="2"/>
  <c r="BH194" i="2"/>
  <c r="BG194" i="2"/>
  <c r="BF194" i="2"/>
  <c r="R194" i="2"/>
  <c r="R193" i="2" s="1"/>
  <c r="R192" i="2" s="1"/>
  <c r="J64" i="2" s="1"/>
  <c r="N56" i="3" s="1"/>
  <c r="O56" i="3" s="1"/>
  <c r="Q194" i="2"/>
  <c r="Q193" i="2" s="1"/>
  <c r="X194" i="2"/>
  <c r="X193" i="2"/>
  <c r="X192" i="2" s="1"/>
  <c r="V194" i="2"/>
  <c r="V193" i="2" s="1"/>
  <c r="V192" i="2" s="1"/>
  <c r="T194" i="2"/>
  <c r="T193" i="2"/>
  <c r="T192" i="2" s="1"/>
  <c r="P194" i="2"/>
  <c r="BK194" i="2" s="1"/>
  <c r="BK193" i="2" s="1"/>
  <c r="BI188" i="2"/>
  <c r="BH188" i="2"/>
  <c r="BG188" i="2"/>
  <c r="BF188" i="2"/>
  <c r="R188" i="2"/>
  <c r="Q188" i="2"/>
  <c r="X188" i="2"/>
  <c r="V188" i="2"/>
  <c r="T188" i="2"/>
  <c r="P188" i="2"/>
  <c r="BK188" i="2" s="1"/>
  <c r="K188" i="2"/>
  <c r="BE188" i="2" s="1"/>
  <c r="BI185" i="2"/>
  <c r="BH185" i="2"/>
  <c r="BG185" i="2"/>
  <c r="BF185" i="2"/>
  <c r="R185" i="2"/>
  <c r="Q185" i="2"/>
  <c r="X185" i="2"/>
  <c r="V185" i="2"/>
  <c r="T185" i="2"/>
  <c r="P185" i="2"/>
  <c r="BK185" i="2" s="1"/>
  <c r="BI182" i="2"/>
  <c r="BH182" i="2"/>
  <c r="BG182" i="2"/>
  <c r="BF182" i="2"/>
  <c r="R182" i="2"/>
  <c r="Q182" i="2"/>
  <c r="X182" i="2"/>
  <c r="V182" i="2"/>
  <c r="T182" i="2"/>
  <c r="P182" i="2"/>
  <c r="BK182" i="2"/>
  <c r="K182" i="2"/>
  <c r="BE182" i="2"/>
  <c r="BI179" i="2"/>
  <c r="BH179" i="2"/>
  <c r="BG179" i="2"/>
  <c r="BF179" i="2"/>
  <c r="R179" i="2"/>
  <c r="Q179" i="2"/>
  <c r="X179" i="2"/>
  <c r="V179" i="2"/>
  <c r="T179" i="2"/>
  <c r="P179" i="2"/>
  <c r="BK179" i="2" s="1"/>
  <c r="BI177" i="2"/>
  <c r="BH177" i="2"/>
  <c r="BG177" i="2"/>
  <c r="BF177" i="2"/>
  <c r="R177" i="2"/>
  <c r="Q177" i="2"/>
  <c r="X177" i="2"/>
  <c r="V177" i="2"/>
  <c r="T177" i="2"/>
  <c r="P177" i="2"/>
  <c r="BK177" i="2"/>
  <c r="K177" i="2"/>
  <c r="BE177" i="2"/>
  <c r="BI175" i="2"/>
  <c r="BH175" i="2"/>
  <c r="BG175" i="2"/>
  <c r="BF175" i="2"/>
  <c r="R175" i="2"/>
  <c r="Q175" i="2"/>
  <c r="X175" i="2"/>
  <c r="V175" i="2"/>
  <c r="T175" i="2"/>
  <c r="P175" i="2"/>
  <c r="BK175" i="2" s="1"/>
  <c r="K175" i="2"/>
  <c r="BE175" i="2" s="1"/>
  <c r="BI173" i="2"/>
  <c r="BH173" i="2"/>
  <c r="BG173" i="2"/>
  <c r="BF173" i="2"/>
  <c r="R173" i="2"/>
  <c r="Q173" i="2"/>
  <c r="X173" i="2"/>
  <c r="V173" i="2"/>
  <c r="T173" i="2"/>
  <c r="P173" i="2"/>
  <c r="BK173" i="2" s="1"/>
  <c r="K173" i="2"/>
  <c r="BE173" i="2"/>
  <c r="BI171" i="2"/>
  <c r="BH171" i="2"/>
  <c r="BG171" i="2"/>
  <c r="BF171" i="2"/>
  <c r="R171" i="2"/>
  <c r="Q171" i="2"/>
  <c r="X171" i="2"/>
  <c r="V171" i="2"/>
  <c r="T171" i="2"/>
  <c r="P171" i="2"/>
  <c r="BK171" i="2" s="1"/>
  <c r="K171" i="2"/>
  <c r="BE171" i="2" s="1"/>
  <c r="BI168" i="2"/>
  <c r="BH168" i="2"/>
  <c r="BG168" i="2"/>
  <c r="BF168" i="2"/>
  <c r="R168" i="2"/>
  <c r="Q168" i="2"/>
  <c r="X168" i="2"/>
  <c r="V168" i="2"/>
  <c r="T168" i="2"/>
  <c r="P168" i="2"/>
  <c r="BK168" i="2" s="1"/>
  <c r="K168" i="2"/>
  <c r="BE168" i="2" s="1"/>
  <c r="BI165" i="2"/>
  <c r="BH165" i="2"/>
  <c r="BG165" i="2"/>
  <c r="BF165" i="2"/>
  <c r="R165" i="2"/>
  <c r="Q165" i="2"/>
  <c r="X165" i="2"/>
  <c r="V165" i="2"/>
  <c r="T165" i="2"/>
  <c r="P165" i="2"/>
  <c r="BK165" i="2" s="1"/>
  <c r="BI161" i="2"/>
  <c r="BH161" i="2"/>
  <c r="BG161" i="2"/>
  <c r="BF161" i="2"/>
  <c r="R161" i="2"/>
  <c r="Q161" i="2"/>
  <c r="X161" i="2"/>
  <c r="V161" i="2"/>
  <c r="T161" i="2"/>
  <c r="P161" i="2"/>
  <c r="BK161" i="2"/>
  <c r="K161" i="2"/>
  <c r="BE161" i="2"/>
  <c r="BI158" i="2"/>
  <c r="BH158" i="2"/>
  <c r="BG158" i="2"/>
  <c r="BF158" i="2"/>
  <c r="R158" i="2"/>
  <c r="Q158" i="2"/>
  <c r="X158" i="2"/>
  <c r="V158" i="2"/>
  <c r="T158" i="2"/>
  <c r="P158" i="2"/>
  <c r="BK158" i="2" s="1"/>
  <c r="BI156" i="2"/>
  <c r="BH156" i="2"/>
  <c r="BG156" i="2"/>
  <c r="BF156" i="2"/>
  <c r="R156" i="2"/>
  <c r="Q156" i="2"/>
  <c r="X156" i="2"/>
  <c r="V156" i="2"/>
  <c r="T156" i="2"/>
  <c r="P156" i="2"/>
  <c r="BK156" i="2" s="1"/>
  <c r="K156" i="2"/>
  <c r="BE156" i="2"/>
  <c r="BI154" i="2"/>
  <c r="BH154" i="2"/>
  <c r="BG154" i="2"/>
  <c r="BF154" i="2"/>
  <c r="R154" i="2"/>
  <c r="Q154" i="2"/>
  <c r="X154" i="2"/>
  <c r="V154" i="2"/>
  <c r="T154" i="2"/>
  <c r="P154" i="2"/>
  <c r="BK154" i="2" s="1"/>
  <c r="K154" i="2"/>
  <c r="BE154" i="2"/>
  <c r="BI151" i="2"/>
  <c r="BH151" i="2"/>
  <c r="BG151" i="2"/>
  <c r="BF151" i="2"/>
  <c r="R151" i="2"/>
  <c r="Q151" i="2"/>
  <c r="X151" i="2"/>
  <c r="V151" i="2"/>
  <c r="T151" i="2"/>
  <c r="P151" i="2"/>
  <c r="BK151" i="2" s="1"/>
  <c r="BI148" i="2"/>
  <c r="BH148" i="2"/>
  <c r="BG148" i="2"/>
  <c r="BF148" i="2"/>
  <c r="R148" i="2"/>
  <c r="Q148" i="2"/>
  <c r="X148" i="2"/>
  <c r="V148" i="2"/>
  <c r="T148" i="2"/>
  <c r="P148" i="2"/>
  <c r="BK148" i="2"/>
  <c r="K148" i="2"/>
  <c r="BE148" i="2"/>
  <c r="BI145" i="2"/>
  <c r="BH145" i="2"/>
  <c r="BG145" i="2"/>
  <c r="BF145" i="2"/>
  <c r="R145" i="2"/>
  <c r="Q145" i="2"/>
  <c r="Q144" i="2" s="1"/>
  <c r="I63" i="2" s="1"/>
  <c r="X145" i="2"/>
  <c r="X144" i="2"/>
  <c r="V145" i="2"/>
  <c r="V144" i="2"/>
  <c r="T145" i="2"/>
  <c r="T144" i="2"/>
  <c r="P145" i="2"/>
  <c r="BK145" i="2" s="1"/>
  <c r="BI142" i="2"/>
  <c r="BH142" i="2"/>
  <c r="BG142" i="2"/>
  <c r="BF142" i="2"/>
  <c r="R142" i="2"/>
  <c r="Q142" i="2"/>
  <c r="X142" i="2"/>
  <c r="V142" i="2"/>
  <c r="T142" i="2"/>
  <c r="P142" i="2"/>
  <c r="BK142" i="2" s="1"/>
  <c r="K142" i="2"/>
  <c r="BE142" i="2" s="1"/>
  <c r="BI140" i="2"/>
  <c r="BH140" i="2"/>
  <c r="BG140" i="2"/>
  <c r="BF140" i="2"/>
  <c r="R140" i="2"/>
  <c r="Q140" i="2"/>
  <c r="X140" i="2"/>
  <c r="V140" i="2"/>
  <c r="T140" i="2"/>
  <c r="P140" i="2"/>
  <c r="BK140" i="2" s="1"/>
  <c r="K140" i="2"/>
  <c r="BE140" i="2" s="1"/>
  <c r="BI138" i="2"/>
  <c r="BH138" i="2"/>
  <c r="BG138" i="2"/>
  <c r="BF138" i="2"/>
  <c r="R138" i="2"/>
  <c r="Q138" i="2"/>
  <c r="X138" i="2"/>
  <c r="V138" i="2"/>
  <c r="T138" i="2"/>
  <c r="P138" i="2"/>
  <c r="BK138" i="2"/>
  <c r="K138" i="2"/>
  <c r="BE138" i="2"/>
  <c r="BI136" i="2"/>
  <c r="BH136" i="2"/>
  <c r="BG136" i="2"/>
  <c r="BF136" i="2"/>
  <c r="R136" i="2"/>
  <c r="Q136" i="2"/>
  <c r="X136" i="2"/>
  <c r="V136" i="2"/>
  <c r="T136" i="2"/>
  <c r="P136" i="2"/>
  <c r="BK136" i="2" s="1"/>
  <c r="K136" i="2"/>
  <c r="BE136" i="2" s="1"/>
  <c r="BI134" i="2"/>
  <c r="BH134" i="2"/>
  <c r="BG134" i="2"/>
  <c r="BF134" i="2"/>
  <c r="R134" i="2"/>
  <c r="Q134" i="2"/>
  <c r="X134" i="2"/>
  <c r="V134" i="2"/>
  <c r="T134" i="2"/>
  <c r="P134" i="2"/>
  <c r="BK134" i="2" s="1"/>
  <c r="K134" i="2"/>
  <c r="BE134" i="2" s="1"/>
  <c r="BI132" i="2"/>
  <c r="BH132" i="2"/>
  <c r="BG132" i="2"/>
  <c r="BF132" i="2"/>
  <c r="R132" i="2"/>
  <c r="Q132" i="2"/>
  <c r="X132" i="2"/>
  <c r="V132" i="2"/>
  <c r="T132" i="2"/>
  <c r="P132" i="2"/>
  <c r="BK132" i="2" s="1"/>
  <c r="K132" i="2"/>
  <c r="BE132" i="2" s="1"/>
  <c r="BI128" i="2"/>
  <c r="BH128" i="2"/>
  <c r="BG128" i="2"/>
  <c r="BF128" i="2"/>
  <c r="R128" i="2"/>
  <c r="Q128" i="2"/>
  <c r="X128" i="2"/>
  <c r="V128" i="2"/>
  <c r="T128" i="2"/>
  <c r="P128" i="2"/>
  <c r="BK128" i="2" s="1"/>
  <c r="K128" i="2"/>
  <c r="BE128" i="2"/>
  <c r="BI126" i="2"/>
  <c r="BH126" i="2"/>
  <c r="BG126" i="2"/>
  <c r="BF126" i="2"/>
  <c r="R126" i="2"/>
  <c r="Q126" i="2"/>
  <c r="X126" i="2"/>
  <c r="V126" i="2"/>
  <c r="T126" i="2"/>
  <c r="P126" i="2"/>
  <c r="BK126" i="2" s="1"/>
  <c r="BI124" i="2"/>
  <c r="BH124" i="2"/>
  <c r="BG124" i="2"/>
  <c r="BF124" i="2"/>
  <c r="R124" i="2"/>
  <c r="Q124" i="2"/>
  <c r="X124" i="2"/>
  <c r="V124" i="2"/>
  <c r="T124" i="2"/>
  <c r="P124" i="2"/>
  <c r="BK124" i="2" s="1"/>
  <c r="K124" i="2"/>
  <c r="BE124" i="2"/>
  <c r="BI122" i="2"/>
  <c r="BH122" i="2"/>
  <c r="BG122" i="2"/>
  <c r="BF122" i="2"/>
  <c r="R122" i="2"/>
  <c r="Q122" i="2"/>
  <c r="X122" i="2"/>
  <c r="V122" i="2"/>
  <c r="T122" i="2"/>
  <c r="P122" i="2"/>
  <c r="BK122" i="2" s="1"/>
  <c r="K122" i="2"/>
  <c r="BE122" i="2" s="1"/>
  <c r="BI120" i="2"/>
  <c r="BH120" i="2"/>
  <c r="BG120" i="2"/>
  <c r="BF120" i="2"/>
  <c r="R120" i="2"/>
  <c r="Q120" i="2"/>
  <c r="Q119" i="2"/>
  <c r="X120" i="2"/>
  <c r="X119" i="2" s="1"/>
  <c r="X118" i="2" s="1"/>
  <c r="V120" i="2"/>
  <c r="V119" i="2"/>
  <c r="V118" i="2" s="1"/>
  <c r="T120" i="2"/>
  <c r="T119" i="2" s="1"/>
  <c r="T118" i="2" s="1"/>
  <c r="P120" i="2"/>
  <c r="BK120" i="2"/>
  <c r="K120" i="2"/>
  <c r="BE120" i="2"/>
  <c r="BI115" i="2"/>
  <c r="BH115" i="2"/>
  <c r="BG115" i="2"/>
  <c r="BF115" i="2"/>
  <c r="R115" i="2"/>
  <c r="Q115" i="2"/>
  <c r="X115" i="2"/>
  <c r="V115" i="2"/>
  <c r="T115" i="2"/>
  <c r="P115" i="2"/>
  <c r="BK115" i="2" s="1"/>
  <c r="K115" i="2"/>
  <c r="BE115" i="2" s="1"/>
  <c r="BI113" i="2"/>
  <c r="BH113" i="2"/>
  <c r="BG113" i="2"/>
  <c r="BF113" i="2"/>
  <c r="R113" i="2"/>
  <c r="Q113" i="2"/>
  <c r="X113" i="2"/>
  <c r="V113" i="2"/>
  <c r="T113" i="2"/>
  <c r="P113" i="2"/>
  <c r="BK113" i="2" s="1"/>
  <c r="K113" i="2"/>
  <c r="BE113" i="2"/>
  <c r="BI111" i="2"/>
  <c r="BH111" i="2"/>
  <c r="BG111" i="2"/>
  <c r="BF111" i="2"/>
  <c r="R111" i="2"/>
  <c r="Q111" i="2"/>
  <c r="X111" i="2"/>
  <c r="V111" i="2"/>
  <c r="T111" i="2"/>
  <c r="P111" i="2"/>
  <c r="BK111" i="2" s="1"/>
  <c r="BI108" i="2"/>
  <c r="BH108" i="2"/>
  <c r="BG108" i="2"/>
  <c r="BF108" i="2"/>
  <c r="R108" i="2"/>
  <c r="Q108" i="2"/>
  <c r="X108" i="2"/>
  <c r="V108" i="2"/>
  <c r="T108" i="2"/>
  <c r="P108" i="2"/>
  <c r="BK108" i="2"/>
  <c r="K108" i="2"/>
  <c r="BE108" i="2"/>
  <c r="BI106" i="2"/>
  <c r="BH106" i="2"/>
  <c r="BG106" i="2"/>
  <c r="BF106" i="2"/>
  <c r="R106" i="2"/>
  <c r="Q106" i="2"/>
  <c r="X106" i="2"/>
  <c r="V106" i="2"/>
  <c r="T106" i="2"/>
  <c r="P106" i="2"/>
  <c r="BK106" i="2" s="1"/>
  <c r="K106" i="2"/>
  <c r="BE106" i="2" s="1"/>
  <c r="BI104" i="2"/>
  <c r="BH104" i="2"/>
  <c r="BG104" i="2"/>
  <c r="BF104" i="2"/>
  <c r="R104" i="2"/>
  <c r="Q104" i="2"/>
  <c r="X104" i="2"/>
  <c r="V104" i="2"/>
  <c r="T104" i="2"/>
  <c r="P104" i="2"/>
  <c r="BK104" i="2"/>
  <c r="K104" i="2"/>
  <c r="BE104" i="2"/>
  <c r="BI102" i="2"/>
  <c r="BH102" i="2"/>
  <c r="BG102" i="2"/>
  <c r="BF102" i="2"/>
  <c r="R102" i="2"/>
  <c r="Q102" i="2"/>
  <c r="X102" i="2"/>
  <c r="V102" i="2"/>
  <c r="T102" i="2"/>
  <c r="P102" i="2"/>
  <c r="BK102" i="2" s="1"/>
  <c r="K102" i="2"/>
  <c r="BE102" i="2" s="1"/>
  <c r="BI100" i="2"/>
  <c r="BH100" i="2"/>
  <c r="BG100" i="2"/>
  <c r="BF100" i="2"/>
  <c r="R100" i="2"/>
  <c r="Q100" i="2"/>
  <c r="Q87" i="2" s="1"/>
  <c r="Q86" i="2" s="1"/>
  <c r="I59" i="2" s="1"/>
  <c r="X100" i="2"/>
  <c r="V100" i="2"/>
  <c r="T100" i="2"/>
  <c r="P100" i="2"/>
  <c r="BK100" i="2" s="1"/>
  <c r="K100" i="2"/>
  <c r="BE100" i="2" s="1"/>
  <c r="BI98" i="2"/>
  <c r="BH98" i="2"/>
  <c r="BG98" i="2"/>
  <c r="BF98" i="2"/>
  <c r="R98" i="2"/>
  <c r="Q98" i="2"/>
  <c r="X98" i="2"/>
  <c r="V98" i="2"/>
  <c r="T98" i="2"/>
  <c r="P98" i="2"/>
  <c r="BK98" i="2" s="1"/>
  <c r="K98" i="2"/>
  <c r="BE98" i="2" s="1"/>
  <c r="BI96" i="2"/>
  <c r="BH96" i="2"/>
  <c r="BG96" i="2"/>
  <c r="BF96" i="2"/>
  <c r="R96" i="2"/>
  <c r="Q96" i="2"/>
  <c r="X96" i="2"/>
  <c r="V96" i="2"/>
  <c r="T96" i="2"/>
  <c r="P96" i="2"/>
  <c r="BK96" i="2" s="1"/>
  <c r="K96" i="2"/>
  <c r="BE96" i="2" s="1"/>
  <c r="BI94" i="2"/>
  <c r="BH94" i="2"/>
  <c r="BG94" i="2"/>
  <c r="BF94" i="2"/>
  <c r="R94" i="2"/>
  <c r="Q94" i="2"/>
  <c r="X94" i="2"/>
  <c r="V94" i="2"/>
  <c r="T94" i="2"/>
  <c r="P94" i="2"/>
  <c r="BK94" i="2" s="1"/>
  <c r="K94" i="2"/>
  <c r="BE94" i="2" s="1"/>
  <c r="BI90" i="2"/>
  <c r="BH90" i="2"/>
  <c r="BG90" i="2"/>
  <c r="BF90" i="2"/>
  <c r="R90" i="2"/>
  <c r="Q90" i="2"/>
  <c r="X90" i="2"/>
  <c r="V90" i="2"/>
  <c r="T90" i="2"/>
  <c r="P90" i="2"/>
  <c r="BK90" i="2" s="1"/>
  <c r="BI88" i="2"/>
  <c r="BH88" i="2"/>
  <c r="BG88" i="2"/>
  <c r="BF88" i="2"/>
  <c r="R88" i="2"/>
  <c r="Q88" i="2"/>
  <c r="X88" i="2"/>
  <c r="X87" i="2" s="1"/>
  <c r="X86" i="2" s="1"/>
  <c r="X85" i="2" s="1"/>
  <c r="V88" i="2"/>
  <c r="V87" i="2" s="1"/>
  <c r="V86" i="2" s="1"/>
  <c r="V85" i="2" s="1"/>
  <c r="T88" i="2"/>
  <c r="T87" i="2" s="1"/>
  <c r="T86" i="2" s="1"/>
  <c r="T85" i="2" s="1"/>
  <c r="P88" i="2"/>
  <c r="BK88" i="2"/>
  <c r="K88" i="2"/>
  <c r="BE88" i="2" s="1"/>
  <c r="F79" i="2"/>
  <c r="E77" i="2"/>
  <c r="F51" i="2"/>
  <c r="E49" i="2"/>
  <c r="J21" i="2"/>
  <c r="E21" i="2"/>
  <c r="J81" i="2" s="1"/>
  <c r="J20" i="2"/>
  <c r="J18" i="2"/>
  <c r="E18" i="2"/>
  <c r="F82" i="2"/>
  <c r="F54" i="2"/>
  <c r="J17" i="2"/>
  <c r="J15" i="2"/>
  <c r="E15" i="2"/>
  <c r="F81" i="2" s="1"/>
  <c r="J14" i="2"/>
  <c r="J12" i="2"/>
  <c r="J79" i="2" s="1"/>
  <c r="E7" i="2"/>
  <c r="E75" i="2" s="1"/>
  <c r="E47" i="2"/>
  <c r="Q6" i="3" l="1"/>
  <c r="D5" i="4" s="1"/>
  <c r="D6" i="4"/>
  <c r="K151" i="2"/>
  <c r="BE151" i="2" s="1"/>
  <c r="U56" i="3"/>
  <c r="O55" i="3"/>
  <c r="C12" i="4" s="1"/>
  <c r="K194" i="2"/>
  <c r="BE194" i="2" s="1"/>
  <c r="K185" i="2"/>
  <c r="BE185" i="2" s="1"/>
  <c r="K165" i="2"/>
  <c r="BE165" i="2" s="1"/>
  <c r="K158" i="2"/>
  <c r="BE158" i="2" s="1"/>
  <c r="R144" i="2"/>
  <c r="J63" i="2" s="1"/>
  <c r="K145" i="2"/>
  <c r="BE145" i="2" s="1"/>
  <c r="R119" i="2"/>
  <c r="R87" i="2"/>
  <c r="J60" i="2" s="1"/>
  <c r="F36" i="2"/>
  <c r="F33" i="2"/>
  <c r="K179" i="2"/>
  <c r="BE179" i="2" s="1"/>
  <c r="Q118" i="2"/>
  <c r="I61" i="2" s="1"/>
  <c r="BK144" i="2"/>
  <c r="K144" i="2" s="1"/>
  <c r="K63" i="2" s="1"/>
  <c r="F35" i="2"/>
  <c r="K126" i="2"/>
  <c r="BE126" i="2" s="1"/>
  <c r="BK119" i="2"/>
  <c r="K111" i="2"/>
  <c r="BE111" i="2" s="1"/>
  <c r="BK87" i="2"/>
  <c r="BK86" i="2" s="1"/>
  <c r="K86" i="2" s="1"/>
  <c r="K59" i="2" s="1"/>
  <c r="K33" i="2"/>
  <c r="I60" i="2"/>
  <c r="F34" i="2"/>
  <c r="K90" i="2"/>
  <c r="BE90" i="2" s="1"/>
  <c r="J53" i="2"/>
  <c r="J51" i="2"/>
  <c r="F53" i="2"/>
  <c r="K87" i="2"/>
  <c r="K60" i="2" s="1"/>
  <c r="R86" i="2"/>
  <c r="K119" i="2"/>
  <c r="K62" i="2" s="1"/>
  <c r="R118" i="2"/>
  <c r="J61" i="2" s="1"/>
  <c r="J62" i="2"/>
  <c r="K193" i="2"/>
  <c r="K65" i="2" s="1"/>
  <c r="BK192" i="2"/>
  <c r="K192" i="2" s="1"/>
  <c r="K64" i="2" s="1"/>
  <c r="Q192" i="2"/>
  <c r="I64" i="2" s="1"/>
  <c r="I65" i="2"/>
  <c r="I62" i="2"/>
  <c r="J65" i="2"/>
  <c r="U55" i="3" l="1"/>
  <c r="E12" i="4" s="1"/>
  <c r="V56" i="3"/>
  <c r="V55" i="3" s="1"/>
  <c r="F12" i="4" s="1"/>
  <c r="BK118" i="2"/>
  <c r="K118" i="2" s="1"/>
  <c r="K61" i="2" s="1"/>
  <c r="F32" i="2"/>
  <c r="K32" i="2"/>
  <c r="Q85" i="2"/>
  <c r="I58" i="2" s="1"/>
  <c r="R85" i="2"/>
  <c r="J58" i="2" s="1"/>
  <c r="J59" i="2"/>
  <c r="BK85" i="2" l="1"/>
  <c r="K85" i="2" s="1"/>
  <c r="K58" i="2" s="1"/>
  <c r="K27" i="2"/>
  <c r="N30" i="3"/>
  <c r="O30" i="3" s="1"/>
  <c r="K28" i="2"/>
  <c r="N33" i="3"/>
  <c r="O33" i="3" s="1"/>
  <c r="U30" i="3" l="1"/>
  <c r="V30" i="3" s="1"/>
  <c r="A17" i="4"/>
  <c r="A22" i="5"/>
  <c r="K29" i="2"/>
  <c r="K38" i="2" s="1"/>
  <c r="U33" i="3"/>
  <c r="A21" i="5"/>
  <c r="A16" i="4"/>
  <c r="O29" i="3"/>
  <c r="B17" i="4" l="1"/>
  <c r="C17" i="4"/>
  <c r="D22" i="5"/>
  <c r="E22" i="5"/>
  <c r="C8" i="4"/>
  <c r="O6" i="3"/>
  <c r="E21" i="5"/>
  <c r="D21" i="5"/>
  <c r="A14" i="4"/>
  <c r="C16" i="4"/>
  <c r="C15" i="4" s="1"/>
  <c r="B16" i="4"/>
  <c r="V33" i="3"/>
  <c r="V29" i="3" s="1"/>
  <c r="U29" i="3"/>
  <c r="E20" i="5" l="1"/>
  <c r="F8" i="4"/>
  <c r="V6" i="3"/>
  <c r="F5" i="4" s="1"/>
  <c r="C5" i="4"/>
  <c r="C14" i="4" s="1"/>
  <c r="C18" i="4" s="1"/>
  <c r="E19" i="5"/>
  <c r="E23" i="5" s="1"/>
  <c r="E8" i="4"/>
  <c r="U6" i="3"/>
  <c r="E5" i="4" s="1"/>
</calcChain>
</file>

<file path=xl/sharedStrings.xml><?xml version="1.0" encoding="utf-8"?>
<sst xmlns="http://schemas.openxmlformats.org/spreadsheetml/2006/main" count="1244" uniqueCount="436">
  <si>
    <t>List obsahuje:</t>
  </si>
  <si>
    <t/>
  </si>
  <si>
    <t>False</t>
  </si>
  <si>
    <t>True</t>
  </si>
  <si>
    <t>&gt;&gt;  skryté sloupce  &lt;&lt;</t>
  </si>
  <si>
    <t>21</t>
  </si>
  <si>
    <t>15</t>
  </si>
  <si>
    <t>v ---  níže se nacházejí doplnkové a pomocné údaje k sestavám  --- v</t>
  </si>
  <si>
    <t>Stavba:</t>
  </si>
  <si>
    <t>KSO:</t>
  </si>
  <si>
    <t>CC-CZ:</t>
  </si>
  <si>
    <t>Místo:</t>
  </si>
  <si>
    <t>Datum:</t>
  </si>
  <si>
    <t>Zadavatel:</t>
  </si>
  <si>
    <t>IČ:</t>
  </si>
  <si>
    <t>DIČ:</t>
  </si>
  <si>
    <t>Uchazeč:</t>
  </si>
  <si>
    <t>Projektant: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</si>
  <si>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</si>
  <si>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</si>
  <si>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</si>
  <si>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</si>
  <si>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</si>
  <si>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</si>
  <si>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</si>
  <si>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</si>
  <si>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</si>
  <si>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</si>
  <si>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</si>
  <si>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</si>
  <si>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</si>
  <si>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</si>
  <si>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Kód</t>
  </si>
  <si>
    <t>Typ</t>
  </si>
  <si>
    <t>D</t>
  </si>
  <si>
    <t>0</t>
  </si>
  <si>
    <t>1</t>
  </si>
  <si>
    <t>{f282c461-483d-40b5-b912-5573ced28c45}</t>
  </si>
  <si>
    <t>2</t>
  </si>
  <si>
    <t>1) Krycí list soupisu</t>
  </si>
  <si>
    <t>2) Rekapitulace</t>
  </si>
  <si>
    <t>3) Soupis prací</t>
  </si>
  <si>
    <t>Zpět na list:</t>
  </si>
  <si>
    <t>Rekapitulace stavby</t>
  </si>
  <si>
    <t>KRYCÍ LIST SOUPISU</t>
  </si>
  <si>
    <t>Objekt:</t>
  </si>
  <si>
    <t>18075-VO - Rekonstrukce ulice Obchodní zóna, Otvice</t>
  </si>
  <si>
    <t>Chomutov</t>
  </si>
  <si>
    <t>Materiál</t>
  </si>
  <si>
    <t>Montáž</t>
  </si>
  <si>
    <t>REKAPITULACE ČLENĚNÍ SOUPISU PRACÍ</t>
  </si>
  <si>
    <t>Kód dílu - Popis</t>
  </si>
  <si>
    <t>Materiál [CZK]</t>
  </si>
  <si>
    <t>Montáž [CZK]</t>
  </si>
  <si>
    <t>Cena celkem [CZK]</t>
  </si>
  <si>
    <t>Náklady soupisu celkem</t>
  </si>
  <si>
    <t>-1</t>
  </si>
  <si>
    <t>PSV - Práce a dodávky PSV</t>
  </si>
  <si>
    <t xml:space="preserve">    741 - Elektroinstalace - silnoproud</t>
  </si>
  <si>
    <t>M - Práce a dodávky M</t>
  </si>
  <si>
    <t xml:space="preserve">    21-M - Elektromontáže</t>
  </si>
  <si>
    <t xml:space="preserve">    46-M - Zemní práce při extr.mont.pracích</t>
  </si>
  <si>
    <t>VRN - Vedlejší rozpočtové náklady</t>
  </si>
  <si>
    <t xml:space="preserve">    VRN7 - Provozní vlivy</t>
  </si>
  <si>
    <t>SOUPIS PRACÍ</t>
  </si>
  <si>
    <t>PČ</t>
  </si>
  <si>
    <t>Popis</t>
  </si>
  <si>
    <t>MJ</t>
  </si>
  <si>
    <t>Množství</t>
  </si>
  <si>
    <t>J. materiál [CZK]</t>
  </si>
  <si>
    <t>J. montáž [CZK]</t>
  </si>
  <si>
    <t>Cenová soustava</t>
  </si>
  <si>
    <t>Poznámka</t>
  </si>
  <si>
    <t>J.cena [CZK]</t>
  </si>
  <si>
    <t>Materiál celkem [CZK]</t>
  </si>
  <si>
    <t>Montáž celkem [CZK]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</si>
  <si>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</si>
  <si>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</si>
  <si>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</si>
  <si>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</si>
  <si>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</si>
  <si>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</si>
  <si>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PSV</t>
  </si>
  <si>
    <t>Práce a dodávky PSV</t>
  </si>
  <si>
    <t>ROZPOCET</t>
  </si>
  <si>
    <t>741</t>
  </si>
  <si>
    <t>Elektroinstalace - silnoproud</t>
  </si>
  <si>
    <t>K</t>
  </si>
  <si>
    <t>741122122</t>
  </si>
  <si>
    <t>Montáž kabel Cu plný kulatý žíla 3x1,5 až 6 mm2 zatažený v trubkách (CYKY)</t>
  </si>
  <si>
    <t>m</t>
  </si>
  <si>
    <t>CS ÚRS 2018 01</t>
  </si>
  <si>
    <t>16</t>
  </si>
  <si>
    <t>-411785710</t>
  </si>
  <si>
    <t>PP</t>
  </si>
  <si>
    <t>Montáž kabelů měděných bez ukončení uložených v trubkách zatažených plných kulatých nebo bezhalogenových (CYKY) počtu a průřezu žil 3x1,5 až 6 mm2</t>
  </si>
  <si>
    <t>M</t>
  </si>
  <si>
    <t>341110300</t>
  </si>
  <si>
    <t>kabel silový s Cu jádrem CYKY 3x1,5 mm2</t>
  </si>
  <si>
    <t>32</t>
  </si>
  <si>
    <t>326232520</t>
  </si>
  <si>
    <t>P</t>
  </si>
  <si>
    <t>Poznámka k položce:
pro napojení svítidla ve stožáru</t>
  </si>
  <si>
    <t>VV</t>
  </si>
  <si>
    <t>14*9</t>
  </si>
  <si>
    <t>3</t>
  </si>
  <si>
    <t>741122134</t>
  </si>
  <si>
    <t>Montáž kabel Cu plný kulatý žíla 4x16 až 25 mm2 zatažený v trubkách (CYKY)</t>
  </si>
  <si>
    <t>685542579</t>
  </si>
  <si>
    <t>Montáž kabelů měděných bez ukončení uložených v trubkách zatažených plných kulatých nebo bezhalogenových (CYKY) počtu a průřezu žil 4x16 až 25 mm2</t>
  </si>
  <si>
    <t>4</t>
  </si>
  <si>
    <t>34111080</t>
  </si>
  <si>
    <t>kabel silový s Cu jádrem 1 kV 4x16mm2</t>
  </si>
  <si>
    <t>-472350047</t>
  </si>
  <si>
    <t>5</t>
  </si>
  <si>
    <t>741132133</t>
  </si>
  <si>
    <t>Ukončení kabelů 4x16 mm2 smršťovací záklopkou nebo páskem bez letování</t>
  </si>
  <si>
    <t>kus</t>
  </si>
  <si>
    <t>-2090426097</t>
  </si>
  <si>
    <t>Ukončení kabelů smršťovací záklopkou nebo páskou se zapojením bez letování, počtu a průřezu žil 4x16 mm2</t>
  </si>
  <si>
    <t>6</t>
  </si>
  <si>
    <t>10.068.545</t>
  </si>
  <si>
    <t>Hlava EN 4.1 pro pr.    6-  50</t>
  </si>
  <si>
    <t>KS</t>
  </si>
  <si>
    <t>Elfetex</t>
  </si>
  <si>
    <t>-452785040</t>
  </si>
  <si>
    <t>Kabely a vodiče a příslušenství Připojování vodičů a izolační materiál Rozdělovací koncovky teplem smrštitelné Hlava EN 4.1 pro pr.    6-  50</t>
  </si>
  <si>
    <t>7</t>
  </si>
  <si>
    <t>741373002</t>
  </si>
  <si>
    <t>Montáž svítidlo průmyslové na výložník</t>
  </si>
  <si>
    <t>CS ÚRS 2017 02</t>
  </si>
  <si>
    <t>-827440452</t>
  </si>
  <si>
    <t>Montáž svítidel výbojkových se zapojením vodičů průmyslových nebo venkovních na výložník</t>
  </si>
  <si>
    <t>8</t>
  </si>
  <si>
    <t>34844s50</t>
  </si>
  <si>
    <t>363982491</t>
  </si>
  <si>
    <t>9</t>
  </si>
  <si>
    <t>741410021</t>
  </si>
  <si>
    <t>Montáž vodič uzemňovací pásek průřezu do 120 mm2 v městské zástavbě v zemi</t>
  </si>
  <si>
    <t>1538491435</t>
  </si>
  <si>
    <t>Montáž uzemňovacího vedení s upevněním, propojením a připojením pomocí svorek v zemi s izolací spojů pásku průřezu do 120 mm2 v městské zástavbě</t>
  </si>
  <si>
    <t>10</t>
  </si>
  <si>
    <t>354420620</t>
  </si>
  <si>
    <t>pás zemnící 30 x 4 mm FeZn</t>
  </si>
  <si>
    <t>kg</t>
  </si>
  <si>
    <t>486320377</t>
  </si>
  <si>
    <t xml:space="preserve">pás zemnící 30 x 4 mm FeZn, 1 kg=1,05 m </t>
  </si>
  <si>
    <t>460/1,05</t>
  </si>
  <si>
    <t>11</t>
  </si>
  <si>
    <t>354420370</t>
  </si>
  <si>
    <t>svorka uzemnění  SK nerez křížová</t>
  </si>
  <si>
    <t>-920990215</t>
  </si>
  <si>
    <t>svorka uzemnění nerez křížová</t>
  </si>
  <si>
    <t>12</t>
  </si>
  <si>
    <t>354420360</t>
  </si>
  <si>
    <t>svorka uzemnění  SP nerez připojovací</t>
  </si>
  <si>
    <t>2137721248</t>
  </si>
  <si>
    <t>svorka uzemnění nerez připojovací</t>
  </si>
  <si>
    <t>13</t>
  </si>
  <si>
    <t>741810003</t>
  </si>
  <si>
    <t>Celková prohlídka elektrického rozvodu a zařízení do 1 milionu Kč</t>
  </si>
  <si>
    <t>-1146469108</t>
  </si>
  <si>
    <t>Zkoušky a prohlídky elektrických rozvodů a zařízení celková prohlídka a vyhotovení revizní zprávy pro objem montážních prací přes 500 do 1000 tis. Kč</t>
  </si>
  <si>
    <t>PSC</t>
  </si>
  <si>
    <t xml:space="preserve">Poznámka k souboru cen:_x000D_
1. Ceny -0001 až -0011 jsou určeny pro objem montážních prací včetně všech nákladů. </t>
  </si>
  <si>
    <t>Práce a dodávky M</t>
  </si>
  <si>
    <t>21-M</t>
  </si>
  <si>
    <t>Elektromontáže</t>
  </si>
  <si>
    <t>14</t>
  </si>
  <si>
    <t>210202013-D</t>
  </si>
  <si>
    <t>Demontáž svítidlo výbojkové průmyslové stropní na výložník</t>
  </si>
  <si>
    <t>64</t>
  </si>
  <si>
    <t>1986334312</t>
  </si>
  <si>
    <t>Demontáž svítidel výbojkových se zapojením vodičů průmyslových nebo venkovních na výložník</t>
  </si>
  <si>
    <t>210204011</t>
  </si>
  <si>
    <t>Montáž stožárů osvětlení ocelových samostatně stojících délky do 12 m</t>
  </si>
  <si>
    <t>180830725</t>
  </si>
  <si>
    <t>Montáž stožárů osvětlení, bez zemních prací ocelových samostatně stojících, délky do 12 m</t>
  </si>
  <si>
    <t>31674069</t>
  </si>
  <si>
    <t>stožár osvětlovací uliční 133/89/60 Pz v 8m</t>
  </si>
  <si>
    <t>128</t>
  </si>
  <si>
    <t>-52551461</t>
  </si>
  <si>
    <t>17</t>
  </si>
  <si>
    <t>31674om133</t>
  </si>
  <si>
    <t>ochranná manžeta plastová OMP-133</t>
  </si>
  <si>
    <t>1450605910</t>
  </si>
  <si>
    <t>ochranná manžeta plastová OMP-133, ochrana proti korozi</t>
  </si>
  <si>
    <t>18</t>
  </si>
  <si>
    <t>583461220</t>
  </si>
  <si>
    <t>drť vápencová bílá frakce 2,0-4 bal. 25 kg</t>
  </si>
  <si>
    <t>t</t>
  </si>
  <si>
    <t>-246675883</t>
  </si>
  <si>
    <t>Poznámka k položce:
Drť je balena v PE pytlích po 25kg, uložené na paletách á 40ks = 1000kg
pro upevnění stožáru v pouzdrovém základu</t>
  </si>
  <si>
    <t>2,2*(14*1*3,14/4*(0,25-0,133)^2)</t>
  </si>
  <si>
    <t>19</t>
  </si>
  <si>
    <t>210204011-D</t>
  </si>
  <si>
    <t>Demontáž stožárů osvětlení ocelových samostatně stojících délky do 12 m</t>
  </si>
  <si>
    <t>-1627489354</t>
  </si>
  <si>
    <t>Demontáž stožárů osvětlení, bez zemních prací  ocelových samostatně stojících, délky do 12 m</t>
  </si>
  <si>
    <t>20</t>
  </si>
  <si>
    <t>210204103</t>
  </si>
  <si>
    <t>Montáž výložníků osvětlení jednoramenných sloupových hmotnosti do 35 kg</t>
  </si>
  <si>
    <t>-796552364</t>
  </si>
  <si>
    <t>Montáž výložníků osvětlení  jednoramenných sloupových, hmotnosti do 35 kg</t>
  </si>
  <si>
    <t>10.055.131</t>
  </si>
  <si>
    <t>Výložník SK 1-1000 žár.zinek,sadový</t>
  </si>
  <si>
    <t>256</t>
  </si>
  <si>
    <t>-1936429677</t>
  </si>
  <si>
    <t>22</t>
  </si>
  <si>
    <t>210204201</t>
  </si>
  <si>
    <t>Montáž elektrovýzbroje stožárů osvětlení 1 okruh</t>
  </si>
  <si>
    <t>-2133000078</t>
  </si>
  <si>
    <t>23</t>
  </si>
  <si>
    <t>10.077.539</t>
  </si>
  <si>
    <t>Svorka SV-A 9.16.4 stožárová výzbroj</t>
  </si>
  <si>
    <t>-1948087492</t>
  </si>
  <si>
    <t>24</t>
  </si>
  <si>
    <t>10.228.214</t>
  </si>
  <si>
    <t>Svorka SV-A-6.16.4 stožárová výzbroj</t>
  </si>
  <si>
    <t>167953036</t>
  </si>
  <si>
    <t>46-M</t>
  </si>
  <si>
    <t>Zemní práce při extr.mont.pracích</t>
  </si>
  <si>
    <t>25</t>
  </si>
  <si>
    <t>460010022</t>
  </si>
  <si>
    <t>Vytyčení trasy vedení kabelového podzemního podél silnice</t>
  </si>
  <si>
    <t>km</t>
  </si>
  <si>
    <t>644293042</t>
  </si>
  <si>
    <t>Vytyčení trasy vedení kabelového (podzemního) podél silnice</t>
  </si>
  <si>
    <t xml:space="preserve">Poznámka k souboru cen:_x000D_
1. V cenách jsou zahrnuty i náklady na: a) pochůzky projektovanou tratí, b) vyznačení budoucí trasy, c) rozmístění, očíslování a označení opěrných bodů, d) označení překážek a míst pro kabelové prostupy a podchodové štoly. </t>
  </si>
  <si>
    <t>26</t>
  </si>
  <si>
    <t>460050703</t>
  </si>
  <si>
    <t>Hloubení nezapažených jam pro stožáry veřejného osvětlení ručně v hornině tř 3</t>
  </si>
  <si>
    <t>751139096</t>
  </si>
  <si>
    <t>Hloubení nezapažených jam ručně pro stožáry  s přemístěním výkopku do vzdálenosti 3 m od okraje jámy nebo naložením na dopravní prostředek, včetně zásypu, zhutnění a urovnání povrchu veřejného osvětlení včetně odstranění krytu a podkladu komunikace, v hornině třídy 3</t>
  </si>
  <si>
    <t xml:space="preserve">Poznámka k souboru cen:_x000D_
1. Ceny hloubení jam v hornině třídy 6 a 7 jsou stanoveny za použití pneumatického kladiva. </t>
  </si>
  <si>
    <t>27</t>
  </si>
  <si>
    <t>460080034</t>
  </si>
  <si>
    <t>Základové konstrukce ze ŽB tř. C 20/25</t>
  </si>
  <si>
    <t>m3</t>
  </si>
  <si>
    <t>1326369638</t>
  </si>
  <si>
    <t>Základové konstrukce  základ bez bednění do rostlé zeminy z monolitického železobetonu bez výztuže tř. C 20/25</t>
  </si>
  <si>
    <t>1*0,8*0,8*1,3</t>
  </si>
  <si>
    <t>28</t>
  </si>
  <si>
    <t>460100003</t>
  </si>
  <si>
    <t>pouzdrový základ pro stožár D250x1200</t>
  </si>
  <si>
    <t>ks</t>
  </si>
  <si>
    <t>-1421621584</t>
  </si>
  <si>
    <t>29</t>
  </si>
  <si>
    <t>28612010</t>
  </si>
  <si>
    <t>trubka kanalizační PVC plnostěnná třívrstvá DN 250x1000 mm SN 12</t>
  </si>
  <si>
    <t>-789295746</t>
  </si>
  <si>
    <t>30</t>
  </si>
  <si>
    <t>460120016</t>
  </si>
  <si>
    <t>Naložení výkopku ručně z hornin třídy 1až4</t>
  </si>
  <si>
    <t>-588890952</t>
  </si>
  <si>
    <t>Ostatní zemní práce při stavbě nadzemních vedení naložení výkopku ručně, z hornin třídy 1 až 4</t>
  </si>
  <si>
    <t>13*1*3,14/4*0,25^2+13*0,5*0,5*0,3+1*0,8*0,8*1,3</t>
  </si>
  <si>
    <t>31</t>
  </si>
  <si>
    <t>460150133</t>
  </si>
  <si>
    <t>Hloubení kabelových zapažených i nezapažených rýh ručně š 35 cm, hl 50 cm, v hornině tř 3</t>
  </si>
  <si>
    <t>1790577419</t>
  </si>
  <si>
    <t>Hloubení zapažených i nezapažených kabelových rýh ručně včetně urovnání dna s přemístěním výkopku do vzdálenosti 3 m od okraje jámy nebo naložením na dopravní prostředek šířky 35 cm, hloubky 50 cm, v hornině třídy 3</t>
  </si>
  <si>
    <t xml:space="preserve">Poznámka k souboru cen:_x000D_
1. Ceny hloubení rýh v hornině třídy 6 a 7 se oceňují cenami souboru cen 460 20- . Hloubení nezapažených kabelových rýh strojně. </t>
  </si>
  <si>
    <t>Poznámka k položce:
rýhy v zeleni</t>
  </si>
  <si>
    <t>460421281</t>
  </si>
  <si>
    <t>Lože kabelů z prohozeného výkopku tl 5 cm nad kabel, kryté plastovou folií, š lože do 25 cm</t>
  </si>
  <si>
    <t>-1151192459</t>
  </si>
  <si>
    <t>Kabelové lože včetně podsypu, zhutnění a urovnání povrchu z prohozeného výkopku tloušťky 5 cm nad kabel zakryté plastovou fólií, šířky lože do 25 cm</t>
  </si>
  <si>
    <t xml:space="preserve">Poznámka k souboru cen:_x000D_
1. V cenách -1021 až -1072, -1121 až -1172 a -1221 až -1272 nejsou započteny náklady na dodávku betonových a plastových desek. Tato dodávka se oceňuje ve specifikaci. </t>
  </si>
  <si>
    <t>33</t>
  </si>
  <si>
    <t>693113050</t>
  </si>
  <si>
    <t>EXTRUNET - výstražná síťovina z polypropylenu šíře  25 cm</t>
  </si>
  <si>
    <t>-1405184264</t>
  </si>
  <si>
    <t>pás varovný  síťový  šíře  25 cm</t>
  </si>
  <si>
    <t>Poznámka k položce:
šíře  25 cm</t>
  </si>
  <si>
    <t>34</t>
  </si>
  <si>
    <t>460520172</t>
  </si>
  <si>
    <t>Montáž trubek ochranných plastových ohebných do 50 mm uložených do rýhy</t>
  </si>
  <si>
    <t>-1026874592</t>
  </si>
  <si>
    <t>Montáž trubek ochranných uložených volně do rýhy plastových ohebných, vnitřního průměru přes 32 do 50 mm</t>
  </si>
  <si>
    <t>35</t>
  </si>
  <si>
    <t>34571351</t>
  </si>
  <si>
    <t>trubka elektroinstalační ohebná dvouplášťová korugovaná D 41/50 mm, HDPE+LDPE</t>
  </si>
  <si>
    <t>1610007060</t>
  </si>
  <si>
    <t>36</t>
  </si>
  <si>
    <t>460560133</t>
  </si>
  <si>
    <t>Zásyp rýh ručně šířky 35 cm, hloubky 50 cm, z horniny třídy 3</t>
  </si>
  <si>
    <t>1816587044</t>
  </si>
  <si>
    <t>Zásyp kabelových rýh ručně s uložením výkopku ve vrstvách včetně zhutnění a urovnání povrchu šířky 35 cm hloubky 50 cm, v hornině třídy 3</t>
  </si>
  <si>
    <t>37</t>
  </si>
  <si>
    <t>460560193</t>
  </si>
  <si>
    <t>Zásyp rýh ručně šířky 35 cm, hloubky 120 cm, z horniny třídy 3</t>
  </si>
  <si>
    <t>1120286194</t>
  </si>
  <si>
    <t>Zásyp kabelových rýh ručně s uložením výkopku ve vrstvách včetně zhutnění a urovnání povrchu šířky 35 cm hloubky 120 cm, v hornině třídy 3</t>
  </si>
  <si>
    <t>38</t>
  </si>
  <si>
    <t>58931963</t>
  </si>
  <si>
    <t>beton C 8/10 kamenivo frakce 0/8</t>
  </si>
  <si>
    <t>-1539067286</t>
  </si>
  <si>
    <t>13*0,5*0,5*0,3</t>
  </si>
  <si>
    <t>39</t>
  </si>
  <si>
    <t>460600060R</t>
  </si>
  <si>
    <t>uložení suti na skládku</t>
  </si>
  <si>
    <t>2107068890</t>
  </si>
  <si>
    <t>Přemístění (odvoz) horniny, suti a vybouraných hmot odvoz suti a vybouraných hmot uložení suti na skládku</t>
  </si>
  <si>
    <t>1,8*2,445</t>
  </si>
  <si>
    <t>40</t>
  </si>
  <si>
    <t>460600061</t>
  </si>
  <si>
    <t>Odvoz suti a vybouraných hmot do 1 km</t>
  </si>
  <si>
    <t>1215792372</t>
  </si>
  <si>
    <t>Přemístění (odvoz) horniny, suti a vybouraných hmot  odvoz suti a vybouraných hmot do 1 km</t>
  </si>
  <si>
    <t xml:space="preserve">Poznámka k souboru cen:_x000D_
1. V cenách -0021 až -0031 nejsou započteny místní poplatky za uložení výkopku na řízenou skládku. 2. V cenách -0041 až -0071 nejsou započteny poplatky za uložení suti na řízenou skládku a recyklaci. </t>
  </si>
  <si>
    <t>41</t>
  </si>
  <si>
    <t>460600071</t>
  </si>
  <si>
    <t>Příplatek k odvozu suti a vybouraných hmot za každý další 1 km</t>
  </si>
  <si>
    <t>1093994776</t>
  </si>
  <si>
    <t>Přemístění (odvoz) horniny, suti a vybouraných hmot odvoz suti a vybouraných hmot Příplatek k ceně za každý další i započatý 1 km</t>
  </si>
  <si>
    <t>4,401*16</t>
  </si>
  <si>
    <t>VRN</t>
  </si>
  <si>
    <t>Vedlejší rozpočtové náklady</t>
  </si>
  <si>
    <t>VRN7</t>
  </si>
  <si>
    <t>Provozní vlivy</t>
  </si>
  <si>
    <t>42</t>
  </si>
  <si>
    <t>075002000</t>
  </si>
  <si>
    <t>Ochranná pásma</t>
  </si>
  <si>
    <t>Kč</t>
  </si>
  <si>
    <t>1024</t>
  </si>
  <si>
    <t>1422441735</t>
  </si>
  <si>
    <t>Hlavní tituly průvodních činností a nákladů provozní vlivy ochranná pásma</t>
  </si>
  <si>
    <t>_</t>
  </si>
  <si>
    <t>Základní rozdělení průvodních činností a nákladů
  provozní vlivy</t>
  </si>
  <si>
    <t>Plný popis:</t>
  </si>
  <si>
    <t>URS</t>
  </si>
  <si>
    <t>Provozní vlivy (viz rozpočet VO)</t>
  </si>
  <si>
    <t>070001000</t>
  </si>
  <si>
    <t>ON</t>
  </si>
  <si>
    <t>V07: Provozní vlivy</t>
  </si>
  <si>
    <t>Hlavní tituly průvodních činností a nákladů 
  inženýrská činnost
    kompletační a koordinační činnost</t>
  </si>
  <si>
    <t>Kompletační a koordinační činnost</t>
  </si>
  <si>
    <t>045002000</t>
  </si>
  <si>
    <t>V04: Inženýrská činnost</t>
  </si>
  <si>
    <t>Základní rozdělení průvodních činností a nákladů
  zařízení staveniště</t>
  </si>
  <si>
    <t>Zařízení staveniště (zřízení a odstranění)</t>
  </si>
  <si>
    <t>030001000</t>
  </si>
  <si>
    <t>V03: Zařízení staveniště</t>
  </si>
  <si>
    <t>Průzkumné, geodetické a projektové práce 
  projektové práce
    dokumentace stavby (výkresová a textová)
      skutečného provedení stavby</t>
  </si>
  <si>
    <t>Dokumentace skutečného provedení stavby</t>
  </si>
  <si>
    <t>013254000</t>
  </si>
  <si>
    <t>Průzkumné, geodetické a projektové práce 
  geodetické práce
    při provádění stavby</t>
  </si>
  <si>
    <t>Geodetické práce při provádění stavby</t>
  </si>
  <si>
    <t>012203000</t>
  </si>
  <si>
    <t>V01: Průzkumné, geodetické a projektové práce</t>
  </si>
  <si>
    <t>Montážní práce viz podrobná příloha v rozpočtu 18075</t>
  </si>
  <si>
    <t>VO-MONT</t>
  </si>
  <si>
    <t>MP</t>
  </si>
  <si>
    <t>Materiál viz podrobná příloha v rozpočtu 18075</t>
  </si>
  <si>
    <t>VO-MAT</t>
  </si>
  <si>
    <t>H</t>
  </si>
  <si>
    <t>740: Silnoproud</t>
  </si>
  <si>
    <t>Přesun hmot pro sadovnické a krajinářské úpravy - strojně
  dopravní vzdálenost do 5000 m</t>
  </si>
  <si>
    <t>Přesun hmot pro sadovnické a krajinářské úpravy vodorovně do 5000 m</t>
  </si>
  <si>
    <t>998231311</t>
  </si>
  <si>
    <t>SP</t>
  </si>
  <si>
    <t>099: Přesun hmot HSV</t>
  </si>
  <si>
    <t>980*0,02</t>
  </si>
  <si>
    <t>Osivo směs travní univerzál</t>
  </si>
  <si>
    <t>00572470</t>
  </si>
  <si>
    <t>Založení trávníku
  na půdě předem připravené
    plochy do 1000 m2
    výsevem včetně utažení
    parkového
      v rovině nebo na svahu do 1:5</t>
  </si>
  <si>
    <t>m2</t>
  </si>
  <si>
    <t>Založení parkového trávníku výsevem plochy do 1000 m2 v rovině a ve svahu do 1:5</t>
  </si>
  <si>
    <t>181411131</t>
  </si>
  <si>
    <t>980*0,1</t>
  </si>
  <si>
    <t>Substrát pro trávníky A  VL</t>
  </si>
  <si>
    <t>10371500</t>
  </si>
  <si>
    <t>490*2</t>
  </si>
  <si>
    <t>Rozprostření a urovnání ornice v rovině ve svahu sklonu do 1:5 při souvislé ploše přes 500 m2, tl. Vrstvy  do 100 mm</t>
  </si>
  <si>
    <t>Rozprostření ornice tl vrstvy do 100 mm pl přes 500 m2 v rovině nebo ve svahu do 1:5</t>
  </si>
  <si>
    <t>181301111</t>
  </si>
  <si>
    <t>001: Zemní práce</t>
  </si>
  <si>
    <t>03: 3 . etapa - VO+zeleň</t>
  </si>
  <si>
    <t>Počet</t>
  </si>
  <si>
    <t>Cen. soustava</t>
  </si>
  <si>
    <t>Komentář</t>
  </si>
  <si>
    <t>Sazba DPH</t>
  </si>
  <si>
    <t>Suť</t>
  </si>
  <si>
    <t>Jedn. suť</t>
  </si>
  <si>
    <t>Hmotnost</t>
  </si>
  <si>
    <t>Jedn. hmotn.</t>
  </si>
  <si>
    <t>Cena</t>
  </si>
  <si>
    <t>Jedn. cena</t>
  </si>
  <si>
    <t>Výměra</t>
  </si>
  <si>
    <t>Ztratné</t>
  </si>
  <si>
    <t>Výměra bez ztr.</t>
  </si>
  <si>
    <t>Poř.</t>
  </si>
  <si>
    <t>Zakázka:</t>
  </si>
  <si>
    <t>Celkem (včetně DPH)</t>
  </si>
  <si>
    <t>Celkem (bez DPH)</t>
  </si>
  <si>
    <t>Počet položek</t>
  </si>
  <si>
    <t>Poznámka :</t>
  </si>
  <si>
    <t>Podpis :</t>
  </si>
  <si>
    <t>Podpis:</t>
  </si>
  <si>
    <t>Datum :</t>
  </si>
  <si>
    <t>Jméno :</t>
  </si>
  <si>
    <t>Za objednatele</t>
  </si>
  <si>
    <t>Za zhotovitele</t>
  </si>
  <si>
    <t>3 . etapa - VO+zeleň</t>
  </si>
  <si>
    <t>03</t>
  </si>
  <si>
    <t>Zatřídění</t>
  </si>
  <si>
    <t>Kód zatřídění</t>
  </si>
  <si>
    <t>Popis objektu</t>
  </si>
  <si>
    <t>Kód stavebního objektu</t>
  </si>
  <si>
    <t>REKAPITULACE</t>
  </si>
  <si>
    <t>Zpracovatel</t>
  </si>
  <si>
    <t>Jméno</t>
  </si>
  <si>
    <t>Význam (funkce)</t>
  </si>
  <si>
    <t>+420 474 626 074</t>
  </si>
  <si>
    <t>SINGS projekční ateliér, s.r.o.</t>
  </si>
  <si>
    <t>Projektant</t>
  </si>
  <si>
    <t>Telefon</t>
  </si>
  <si>
    <t>Kontaktní osoba</t>
  </si>
  <si>
    <t>Název</t>
  </si>
  <si>
    <t>Typ Firmy</t>
  </si>
  <si>
    <t>Datum dokončení</t>
  </si>
  <si>
    <t>Rok</t>
  </si>
  <si>
    <t>Datum zahájení</t>
  </si>
  <si>
    <t>Adresa</t>
  </si>
  <si>
    <t>Komentář verze</t>
  </si>
  <si>
    <t>Popis verze</t>
  </si>
  <si>
    <t>Rekonstrukce ulice Obchodní zóna Otvice - 3 etapy - úprava</t>
  </si>
  <si>
    <t>2018/17</t>
  </si>
  <si>
    <t>Zakázka</t>
  </si>
  <si>
    <t>Číslo zakázky</t>
  </si>
  <si>
    <t>Krycí list rozpočtu</t>
  </si>
  <si>
    <t>zpracováno dle CÚ 2017 (VO CÚ 2018)</t>
  </si>
  <si>
    <t>Orientační výkaz výměr k PD</t>
  </si>
  <si>
    <t>LED svítidlo venkovní -  sadové/uliční, montáž na výložník 60, nastavitelná optika</t>
  </si>
  <si>
    <t>LED svítidlo venkovní - sadové/uliční, montáž na výložník 60, nastavitelná optika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</si>
</sst>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.00%"/>
    <numFmt numFmtId="165" formatCode="dd\.mm\.yyyy"/>
    <numFmt numFmtId="166" formatCode="#,##0.00000"/>
    <numFmt numFmtId="167" formatCode="#,##0.000"/>
    <numFmt numFmtId="168" formatCode="_(#,##0.00_);[Red]\-\ #,##0.00_);&quot;–&quot;??;_(@_)"/>
    <numFmt numFmtId="169" formatCode="_(#,##0.00000_);[Red]\-\ #,##0.00000_);&quot;–&quot;??;_(@_)"/>
    <numFmt numFmtId="170" formatCode="_(#,##0_);[Red]\-\ #,##0_);&quot;–&quot;??;_(@_)"/>
    <numFmt numFmtId="171" formatCode="_(#,##0.0??;\-\ #,##0.0??;&quot;–&quot;???;_(@_)"/>
    <numFmt numFmtId="172" formatCode="_(#,##0&quot;.&quot;_);;;_(@_)"/>
    <numFmt numFmtId="173" formatCode="#"/>
    <numFmt numFmtId="174" formatCode="_(#,##0.0_);[Red]\-\ #,##0.0_);&quot;–&quot;??;_(@_)"/>
  </numFmts>
  <fonts count="63" x14ac:knownFonts="1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10"/>
      <name val="Trebuchet MS"/>
    </font>
    <font>
      <sz val="10"/>
      <color rgb="FF96000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b/>
      <sz val="10"/>
      <name val="Trebuchet MS"/>
    </font>
    <font>
      <b/>
      <sz val="12"/>
      <color rgb="FF960000"/>
      <name val="Trebuchet MS"/>
    </font>
    <font>
      <sz val="10"/>
      <color theme="10"/>
      <name val="Trebuchet MS"/>
    </font>
    <font>
      <b/>
      <sz val="12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sz val="7"/>
      <color rgb="FF969696"/>
      <name val="Trebuchet MS"/>
    </font>
    <font>
      <sz val="7"/>
      <name val="Trebuchet MS"/>
    </font>
    <font>
      <i/>
      <sz val="8"/>
      <color rgb="FF0000FF"/>
      <name val="Trebuchet MS"/>
    </font>
    <font>
      <i/>
      <sz val="7"/>
      <color rgb="FF969696"/>
      <name val="Trebuchet MS"/>
    </font>
    <font>
      <u/>
      <sz val="11"/>
      <color theme="10"/>
      <name val="Calibri"/>
      <scheme val="minor"/>
    </font>
    <font>
      <sz val="10"/>
      <name val="Arial"/>
      <charset val="238"/>
    </font>
    <font>
      <sz val="10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i/>
      <sz val="1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i/>
      <sz val="8"/>
      <color theme="1" tint="0.34998626667073579"/>
      <name val="Calibri"/>
      <family val="2"/>
      <charset val="238"/>
      <scheme val="minor"/>
    </font>
    <font>
      <b/>
      <sz val="9"/>
      <color theme="4" tint="-0.249977111117893"/>
      <name val="Calibri"/>
      <family val="2"/>
      <charset val="238"/>
      <scheme val="minor"/>
    </font>
    <font>
      <sz val="8"/>
      <color indexed="17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b/>
      <sz val="8"/>
      <color theme="6" tint="-0.499984740745262"/>
      <name val="Calibri"/>
      <family val="2"/>
      <charset val="238"/>
      <scheme val="minor"/>
    </font>
    <font>
      <b/>
      <sz val="10"/>
      <color theme="5" tint="-0.499984740745262"/>
      <name val="Calibri"/>
      <family val="2"/>
      <charset val="238"/>
      <scheme val="minor"/>
    </font>
    <font>
      <b/>
      <sz val="9"/>
      <color indexed="18"/>
      <name val="Calibri"/>
      <family val="2"/>
      <charset val="238"/>
      <scheme val="minor"/>
    </font>
    <font>
      <sz val="10"/>
      <color theme="4" tint="-0.499984740745262"/>
      <name val="Calibri"/>
      <family val="2"/>
      <charset val="238"/>
      <scheme val="minor"/>
    </font>
    <font>
      <b/>
      <sz val="9"/>
      <color theme="4" tint="-0.499984740745262"/>
      <name val="Calibri"/>
      <family val="2"/>
      <charset val="238"/>
      <scheme val="minor"/>
    </font>
    <font>
      <b/>
      <sz val="12"/>
      <color indexed="25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0"/>
      <color indexed="54"/>
      <name val="Calibri"/>
      <family val="2"/>
      <charset val="238"/>
      <scheme val="minor"/>
    </font>
    <font>
      <b/>
      <sz val="10"/>
      <color indexed="54"/>
      <name val="Calibri"/>
      <family val="2"/>
      <charset val="238"/>
      <scheme val="minor"/>
    </font>
    <font>
      <b/>
      <sz val="10"/>
      <color indexed="56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sz val="10"/>
      <color theme="5" tint="-0.499984740745262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11"/>
      <name val="Arial"/>
      <family val="2"/>
      <charset val="238"/>
    </font>
    <font>
      <sz val="14"/>
      <name val="Arial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4"/>
      <color theme="4" tint="-0.49998474074526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8"/>
      <color theme="3"/>
      <name val="Arial"/>
      <family val="2"/>
      <charset val="238"/>
    </font>
    <font>
      <b/>
      <sz val="18"/>
      <color theme="4" tint="-0.499984740745262"/>
      <name val="Calibri"/>
      <family val="2"/>
      <charset val="238"/>
      <scheme val="minor"/>
    </font>
    <font>
      <b/>
      <sz val="18"/>
      <color theme="3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D2D2D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 style="hair">
        <color rgb="FF969696"/>
      </top>
      <bottom/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6">
    <xf numFmtId="0" fontId="0" fillId="0" borderId="0"/>
    <xf numFmtId="0" fontId="23" fillId="0" borderId="0" applyNumberFormat="0" applyFill="0" applyBorder="0" applyAlignment="0" applyProtection="0"/>
    <xf numFmtId="0" fontId="24" fillId="0" borderId="0"/>
    <xf numFmtId="0" fontId="49" fillId="0" borderId="0"/>
    <xf numFmtId="0" fontId="48" fillId="0" borderId="0"/>
    <xf numFmtId="0" fontId="59" fillId="0" borderId="0" applyNumberFormat="0" applyFill="0" applyBorder="0" applyAlignment="0" applyProtection="0"/>
  </cellStyleXfs>
  <cellXfs count="353"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6" fillId="0" borderId="0" xfId="0" applyFont="1" applyAlignment="1"/>
    <xf numFmtId="0" fontId="7" fillId="0" borderId="0" xfId="0" applyFont="1" applyAlignment="1">
      <alignment vertical="center"/>
    </xf>
    <xf numFmtId="0" fontId="8" fillId="2" borderId="0" xfId="0" applyFont="1" applyFill="1" applyAlignment="1" applyProtection="1">
      <alignment vertical="center"/>
    </xf>
    <xf numFmtId="0" fontId="9" fillId="2" borderId="0" xfId="0" applyFont="1" applyFill="1" applyAlignment="1" applyProtection="1">
      <alignment horizontal="left" vertical="center"/>
    </xf>
    <xf numFmtId="0" fontId="0" fillId="2" borderId="0" xfId="0" applyFill="1"/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11" fillId="0" borderId="0" xfId="0" applyFont="1" applyBorder="1" applyAlignment="1">
      <alignment horizontal="left" vertical="center"/>
    </xf>
    <xf numFmtId="0" fontId="0" fillId="0" borderId="5" xfId="0" applyBorder="1"/>
    <xf numFmtId="0" fontId="10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horizontal="left" vertical="center"/>
    </xf>
    <xf numFmtId="0" fontId="0" fillId="0" borderId="8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0" fillId="2" borderId="0" xfId="0" applyFill="1" applyProtection="1"/>
    <xf numFmtId="0" fontId="15" fillId="2" borderId="0" xfId="1" applyFont="1" applyFill="1" applyAlignment="1" applyProtection="1">
      <alignment vertical="center"/>
    </xf>
    <xf numFmtId="0" fontId="23" fillId="2" borderId="0" xfId="1" applyFill="1" applyProtection="1"/>
    <xf numFmtId="165" fontId="2" fillId="0" borderId="0" xfId="0" applyNumberFormat="1" applyFont="1" applyBorder="1" applyAlignment="1">
      <alignment horizontal="left" vertical="center"/>
    </xf>
    <xf numFmtId="0" fontId="0" fillId="0" borderId="4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0" fillId="0" borderId="22" xfId="0" applyFont="1" applyBorder="1" applyAlignment="1">
      <alignment vertical="center"/>
    </xf>
    <xf numFmtId="4" fontId="12" fillId="0" borderId="0" xfId="0" applyNumberFormat="1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4" fontId="14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4" fontId="1" fillId="0" borderId="0" xfId="0" applyNumberFormat="1" applyFont="1" applyBorder="1" applyAlignment="1">
      <alignment horizontal="right" vertical="center"/>
    </xf>
    <xf numFmtId="0" fontId="0" fillId="4" borderId="0" xfId="0" applyFont="1" applyFill="1" applyBorder="1" applyAlignment="1">
      <alignment vertical="center"/>
    </xf>
    <xf numFmtId="0" fontId="3" fillId="4" borderId="6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right" vertical="center"/>
    </xf>
    <xf numFmtId="0" fontId="3" fillId="4" borderId="7" xfId="0" applyFont="1" applyFill="1" applyBorder="1" applyAlignment="1">
      <alignment horizontal="center" vertical="center"/>
    </xf>
    <xf numFmtId="4" fontId="3" fillId="4" borderId="7" xfId="0" applyNumberFormat="1" applyFont="1" applyFill="1" applyBorder="1" applyAlignment="1">
      <alignment vertical="center"/>
    </xf>
    <xf numFmtId="0" fontId="0" fillId="4" borderId="23" xfId="0" applyFont="1" applyFill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4" borderId="0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right" vertical="center"/>
    </xf>
    <xf numFmtId="0" fontId="0" fillId="4" borderId="5" xfId="0" applyFont="1" applyFill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4" fillId="0" borderId="4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horizontal="left" vertical="center"/>
    </xf>
    <xf numFmtId="0" fontId="4" fillId="0" borderId="20" xfId="0" applyFont="1" applyBorder="1" applyAlignment="1">
      <alignment vertical="center"/>
    </xf>
    <xf numFmtId="4" fontId="4" fillId="0" borderId="20" xfId="0" applyNumberFormat="1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20" xfId="0" applyFont="1" applyBorder="1" applyAlignment="1">
      <alignment horizontal="left" vertical="center"/>
    </xf>
    <xf numFmtId="0" fontId="5" fillId="0" borderId="20" xfId="0" applyFont="1" applyBorder="1" applyAlignment="1">
      <alignment vertical="center"/>
    </xf>
    <xf numFmtId="4" fontId="5" fillId="0" borderId="20" xfId="0" applyNumberFormat="1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4" xfId="0" applyFont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4" fontId="14" fillId="0" borderId="0" xfId="0" applyNumberFormat="1" applyFont="1" applyAlignment="1"/>
    <xf numFmtId="4" fontId="17" fillId="0" borderId="12" xfId="0" applyNumberFormat="1" applyFont="1" applyBorder="1" applyAlignment="1"/>
    <xf numFmtId="166" fontId="17" fillId="0" borderId="12" xfId="0" applyNumberFormat="1" applyFont="1" applyBorder="1" applyAlignment="1"/>
    <xf numFmtId="166" fontId="17" fillId="0" borderId="13" xfId="0" applyNumberFormat="1" applyFont="1" applyBorder="1" applyAlignment="1"/>
    <xf numFmtId="4" fontId="18" fillId="0" borderId="0" xfId="0" applyNumberFormat="1" applyFont="1" applyAlignment="1">
      <alignment vertical="center"/>
    </xf>
    <xf numFmtId="0" fontId="6" fillId="0" borderId="4" xfId="0" applyFont="1" applyBorder="1" applyAlignment="1"/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4" fontId="4" fillId="0" borderId="0" xfId="0" applyNumberFormat="1" applyFont="1" applyAlignment="1"/>
    <xf numFmtId="0" fontId="6" fillId="0" borderId="14" xfId="0" applyFont="1" applyBorder="1" applyAlignment="1"/>
    <xf numFmtId="0" fontId="6" fillId="0" borderId="0" xfId="0" applyFont="1" applyBorder="1" applyAlignment="1"/>
    <xf numFmtId="4" fontId="6" fillId="0" borderId="0" xfId="0" applyNumberFormat="1" applyFont="1" applyBorder="1" applyAlignment="1"/>
    <xf numFmtId="166" fontId="6" fillId="0" borderId="0" xfId="0" applyNumberFormat="1" applyFont="1" applyBorder="1" applyAlignment="1"/>
    <xf numFmtId="166" fontId="6" fillId="0" borderId="15" xfId="0" applyNumberFormat="1" applyFont="1" applyBorder="1" applyAlignment="1"/>
    <xf numFmtId="0" fontId="6" fillId="0" borderId="0" xfId="0" applyFont="1" applyAlignment="1">
      <alignment horizontal="center"/>
    </xf>
    <xf numFmtId="4" fontId="6" fillId="0" borderId="0" xfId="0" applyNumberFormat="1" applyFont="1" applyAlignment="1">
      <alignment vertical="center"/>
    </xf>
    <xf numFmtId="0" fontId="5" fillId="0" borderId="0" xfId="0" applyFont="1" applyAlignment="1">
      <alignment horizontal="left"/>
    </xf>
    <xf numFmtId="4" fontId="5" fillId="0" borderId="0" xfId="0" applyNumberFormat="1" applyFont="1" applyAlignment="1"/>
    <xf numFmtId="0" fontId="0" fillId="0" borderId="4" xfId="0" applyFont="1" applyBorder="1" applyAlignment="1" applyProtection="1">
      <alignment vertical="center"/>
      <protection locked="0"/>
    </xf>
    <xf numFmtId="0" fontId="0" fillId="0" borderId="24" xfId="0" applyFont="1" applyBorder="1" applyAlignment="1" applyProtection="1">
      <alignment horizontal="center" vertical="center"/>
      <protection locked="0"/>
    </xf>
    <xf numFmtId="49" fontId="0" fillId="0" borderId="24" xfId="0" applyNumberFormat="1" applyFont="1" applyBorder="1" applyAlignment="1" applyProtection="1">
      <alignment horizontal="left" vertical="center" wrapText="1"/>
      <protection locked="0"/>
    </xf>
    <xf numFmtId="0" fontId="0" fillId="0" borderId="24" xfId="0" applyFont="1" applyBorder="1" applyAlignment="1" applyProtection="1">
      <alignment horizontal="left" vertical="center" wrapText="1"/>
      <protection locked="0"/>
    </xf>
    <xf numFmtId="0" fontId="0" fillId="0" borderId="24" xfId="0" applyFont="1" applyBorder="1" applyAlignment="1" applyProtection="1">
      <alignment horizontal="center" vertical="center" wrapText="1"/>
      <protection locked="0"/>
    </xf>
    <xf numFmtId="167" fontId="0" fillId="0" borderId="24" xfId="0" applyNumberFormat="1" applyFont="1" applyBorder="1" applyAlignment="1" applyProtection="1">
      <alignment vertical="center"/>
      <protection locked="0"/>
    </xf>
    <xf numFmtId="4" fontId="0" fillId="0" borderId="24" xfId="0" applyNumberFormat="1" applyFont="1" applyBorder="1" applyAlignment="1" applyProtection="1">
      <alignment vertical="center"/>
      <protection locked="0"/>
    </xf>
    <xf numFmtId="0" fontId="1" fillId="0" borderId="24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0" fillId="0" borderId="14" xfId="0" applyFont="1" applyBorder="1" applyAlignment="1">
      <alignment vertical="center"/>
    </xf>
    <xf numFmtId="0" fontId="21" fillId="0" borderId="24" xfId="0" applyFont="1" applyBorder="1" applyAlignment="1" applyProtection="1">
      <alignment horizontal="center" vertical="center"/>
      <protection locked="0"/>
    </xf>
    <xf numFmtId="49" fontId="21" fillId="0" borderId="24" xfId="0" applyNumberFormat="1" applyFont="1" applyBorder="1" applyAlignment="1" applyProtection="1">
      <alignment horizontal="left" vertical="center" wrapText="1"/>
      <protection locked="0"/>
    </xf>
    <xf numFmtId="0" fontId="21" fillId="0" borderId="24" xfId="0" applyFont="1" applyBorder="1" applyAlignment="1" applyProtection="1">
      <alignment horizontal="left" vertical="center" wrapText="1"/>
      <protection locked="0"/>
    </xf>
    <xf numFmtId="0" fontId="21" fillId="0" borderId="24" xfId="0" applyFont="1" applyBorder="1" applyAlignment="1" applyProtection="1">
      <alignment horizontal="center" vertical="center" wrapText="1"/>
      <protection locked="0"/>
    </xf>
    <xf numFmtId="167" fontId="21" fillId="0" borderId="24" xfId="0" applyNumberFormat="1" applyFont="1" applyBorder="1" applyAlignment="1" applyProtection="1">
      <alignment vertical="center"/>
      <protection locked="0"/>
    </xf>
    <xf numFmtId="4" fontId="21" fillId="0" borderId="24" xfId="0" applyNumberFormat="1" applyFont="1" applyBorder="1" applyAlignment="1" applyProtection="1">
      <alignment vertical="center"/>
      <protection locked="0"/>
    </xf>
    <xf numFmtId="0" fontId="21" fillId="0" borderId="24" xfId="0" applyFont="1" applyBorder="1" applyAlignment="1" applyProtection="1">
      <alignment vertical="center"/>
      <protection locked="0"/>
    </xf>
    <xf numFmtId="0" fontId="21" fillId="0" borderId="4" xfId="0" applyFont="1" applyBorder="1" applyAlignment="1">
      <alignment vertical="center"/>
    </xf>
    <xf numFmtId="0" fontId="21" fillId="0" borderId="24" xfId="0" applyFont="1" applyBorder="1" applyAlignment="1">
      <alignment horizontal="left" vertical="center"/>
    </xf>
    <xf numFmtId="0" fontId="22" fillId="0" borderId="0" xfId="0" applyFont="1" applyAlignment="1">
      <alignment vertical="center" wrapText="1"/>
    </xf>
    <xf numFmtId="0" fontId="7" fillId="0" borderId="4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167" fontId="7" fillId="0" borderId="0" xfId="0" applyNumberFormat="1" applyFont="1" applyAlignment="1">
      <alignment vertical="center"/>
    </xf>
    <xf numFmtId="0" fontId="7" fillId="0" borderId="14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25" fillId="0" borderId="0" xfId="2" applyFont="1"/>
    <xf numFmtId="168" fontId="26" fillId="0" borderId="0" xfId="2" applyNumberFormat="1" applyFont="1" applyAlignment="1">
      <alignment horizontal="right" vertical="top"/>
    </xf>
    <xf numFmtId="169" fontId="26" fillId="0" borderId="0" xfId="2" applyNumberFormat="1" applyFont="1" applyAlignment="1">
      <alignment horizontal="right" vertical="top"/>
    </xf>
    <xf numFmtId="170" fontId="26" fillId="0" borderId="0" xfId="2" applyNumberFormat="1" applyFont="1" applyAlignment="1">
      <alignment horizontal="right" vertical="top"/>
    </xf>
    <xf numFmtId="171" fontId="26" fillId="0" borderId="0" xfId="2" applyNumberFormat="1" applyFont="1" applyFill="1" applyBorder="1" applyAlignment="1">
      <alignment horizontal="right" vertical="top"/>
    </xf>
    <xf numFmtId="49" fontId="26" fillId="0" borderId="0" xfId="2" applyNumberFormat="1" applyFont="1" applyAlignment="1">
      <alignment horizontal="center" vertical="top"/>
    </xf>
    <xf numFmtId="49" fontId="26" fillId="0" borderId="0" xfId="2" applyNumberFormat="1" applyFont="1" applyAlignment="1">
      <alignment horizontal="left" vertical="top" wrapText="1"/>
    </xf>
    <xf numFmtId="49" fontId="26" fillId="0" borderId="0" xfId="2" applyNumberFormat="1" applyFont="1" applyAlignment="1">
      <alignment horizontal="left" vertical="top"/>
    </xf>
    <xf numFmtId="172" fontId="26" fillId="0" borderId="0" xfId="2" applyNumberFormat="1" applyFont="1" applyAlignment="1">
      <alignment horizontal="right" vertical="top"/>
    </xf>
    <xf numFmtId="0" fontId="27" fillId="0" borderId="0" xfId="2" applyFont="1" applyAlignment="1">
      <alignment horizontal="center" vertical="center"/>
    </xf>
    <xf numFmtId="168" fontId="27" fillId="0" borderId="0" xfId="2" applyNumberFormat="1" applyFont="1" applyAlignment="1" applyProtection="1">
      <alignment horizontal="center" vertical="center"/>
    </xf>
    <xf numFmtId="173" fontId="27" fillId="0" borderId="0" xfId="2" applyNumberFormat="1" applyFont="1" applyAlignment="1" applyProtection="1">
      <alignment horizontal="center" vertical="center"/>
    </xf>
    <xf numFmtId="169" fontId="27" fillId="0" borderId="0" xfId="2" applyNumberFormat="1" applyFont="1" applyAlignment="1" applyProtection="1">
      <alignment horizontal="center" vertical="center"/>
    </xf>
    <xf numFmtId="170" fontId="27" fillId="0" borderId="0" xfId="2" applyNumberFormat="1" applyFont="1" applyAlignment="1" applyProtection="1">
      <alignment horizontal="center" vertical="center"/>
    </xf>
    <xf numFmtId="171" fontId="27" fillId="0" borderId="0" xfId="2" applyNumberFormat="1" applyFont="1" applyFill="1" applyBorder="1" applyAlignment="1" applyProtection="1">
      <alignment horizontal="center" vertical="center"/>
    </xf>
    <xf numFmtId="49" fontId="27" fillId="0" borderId="0" xfId="2" applyNumberFormat="1" applyFont="1" applyAlignment="1" applyProtection="1">
      <alignment horizontal="center" vertical="center"/>
    </xf>
    <xf numFmtId="49" fontId="27" fillId="0" borderId="0" xfId="2" applyNumberFormat="1" applyFont="1" applyAlignment="1" applyProtection="1">
      <alignment horizontal="center" vertical="center" wrapText="1"/>
    </xf>
    <xf numFmtId="172" fontId="27" fillId="0" borderId="0" xfId="2" applyNumberFormat="1" applyFont="1" applyAlignment="1" applyProtection="1">
      <alignment horizontal="center" vertical="center"/>
    </xf>
    <xf numFmtId="0" fontId="28" fillId="0" borderId="0" xfId="2" applyFont="1"/>
    <xf numFmtId="0" fontId="29" fillId="0" borderId="0" xfId="2" applyNumberFormat="1" applyFont="1" applyBorder="1" applyAlignment="1" applyProtection="1">
      <alignment horizontal="left" vertical="top" wrapText="1"/>
    </xf>
    <xf numFmtId="170" fontId="29" fillId="0" borderId="0" xfId="2" applyNumberFormat="1" applyFont="1" applyBorder="1" applyAlignment="1" applyProtection="1">
      <alignment horizontal="right" vertical="top"/>
    </xf>
    <xf numFmtId="174" fontId="29" fillId="0" borderId="0" xfId="2" applyNumberFormat="1" applyFont="1" applyBorder="1" applyAlignment="1" applyProtection="1">
      <alignment horizontal="right" vertical="top"/>
    </xf>
    <xf numFmtId="169" fontId="29" fillId="0" borderId="0" xfId="2" applyNumberFormat="1" applyFont="1" applyBorder="1" applyAlignment="1" applyProtection="1">
      <alignment horizontal="right" vertical="top"/>
    </xf>
    <xf numFmtId="0" fontId="30" fillId="0" borderId="0" xfId="2" applyNumberFormat="1" applyFont="1" applyBorder="1" applyAlignment="1" applyProtection="1">
      <alignment horizontal="left" vertical="top" wrapText="1"/>
    </xf>
    <xf numFmtId="49" fontId="29" fillId="0" borderId="0" xfId="2" applyNumberFormat="1" applyFont="1" applyBorder="1" applyAlignment="1" applyProtection="1">
      <alignment horizontal="left" vertical="top"/>
    </xf>
    <xf numFmtId="49" fontId="29" fillId="0" borderId="0" xfId="2" applyNumberFormat="1" applyFont="1" applyBorder="1" applyAlignment="1" applyProtection="1">
      <alignment horizontal="center" vertical="top"/>
    </xf>
    <xf numFmtId="172" fontId="29" fillId="0" borderId="0" xfId="2" applyNumberFormat="1" applyFont="1" applyBorder="1" applyAlignment="1" applyProtection="1">
      <alignment horizontal="right" vertical="top"/>
    </xf>
    <xf numFmtId="49" fontId="30" fillId="0" borderId="0" xfId="2" applyNumberFormat="1" applyFont="1" applyBorder="1" applyAlignment="1" applyProtection="1">
      <alignment horizontal="right" vertical="top"/>
    </xf>
    <xf numFmtId="170" fontId="29" fillId="5" borderId="26" xfId="2" applyNumberFormat="1" applyFont="1" applyFill="1" applyBorder="1" applyAlignment="1" applyProtection="1">
      <alignment horizontal="right" vertical="top"/>
    </xf>
    <xf numFmtId="171" fontId="29" fillId="5" borderId="26" xfId="2" applyNumberFormat="1" applyFont="1" applyFill="1" applyBorder="1" applyAlignment="1" applyProtection="1">
      <alignment horizontal="right" vertical="top"/>
    </xf>
    <xf numFmtId="168" fontId="29" fillId="5" borderId="26" xfId="2" applyNumberFormat="1" applyFont="1" applyFill="1" applyBorder="1" applyAlignment="1" applyProtection="1">
      <alignment horizontal="right" vertical="top"/>
    </xf>
    <xf numFmtId="49" fontId="29" fillId="5" borderId="26" xfId="2" applyNumberFormat="1" applyFont="1" applyFill="1" applyBorder="1" applyAlignment="1" applyProtection="1">
      <alignment horizontal="center" vertical="top"/>
    </xf>
    <xf numFmtId="0" fontId="29" fillId="5" borderId="26" xfId="2" applyNumberFormat="1" applyFont="1" applyFill="1" applyBorder="1" applyAlignment="1" applyProtection="1">
      <alignment horizontal="left" vertical="top" wrapText="1"/>
    </xf>
    <xf numFmtId="49" fontId="29" fillId="5" borderId="26" xfId="2" applyNumberFormat="1" applyFont="1" applyFill="1" applyBorder="1" applyAlignment="1" applyProtection="1">
      <alignment horizontal="left" vertical="top"/>
    </xf>
    <xf numFmtId="172" fontId="29" fillId="5" borderId="26" xfId="2" applyNumberFormat="1" applyFont="1" applyFill="1" applyBorder="1" applyAlignment="1" applyProtection="1">
      <alignment horizontal="right" vertical="top"/>
    </xf>
    <xf numFmtId="0" fontId="31" fillId="0" borderId="0" xfId="2" applyFont="1"/>
    <xf numFmtId="170" fontId="31" fillId="0" borderId="0" xfId="2" applyNumberFormat="1" applyFont="1" applyAlignment="1" applyProtection="1"/>
    <xf numFmtId="0" fontId="31" fillId="0" borderId="0" xfId="2" applyNumberFormat="1" applyFont="1" applyAlignment="1" applyProtection="1"/>
    <xf numFmtId="173" fontId="31" fillId="0" borderId="0" xfId="2" applyNumberFormat="1" applyFont="1" applyAlignment="1" applyProtection="1"/>
    <xf numFmtId="168" fontId="31" fillId="0" borderId="0" xfId="2" applyNumberFormat="1" applyFont="1" applyAlignment="1" applyProtection="1"/>
    <xf numFmtId="169" fontId="31" fillId="0" borderId="0" xfId="2" applyNumberFormat="1" applyFont="1" applyAlignment="1" applyProtection="1"/>
    <xf numFmtId="171" fontId="31" fillId="0" borderId="0" xfId="2" applyNumberFormat="1" applyFont="1" applyFill="1" applyBorder="1" applyAlignment="1" applyProtection="1"/>
    <xf numFmtId="49" fontId="31" fillId="0" borderId="0" xfId="2" applyNumberFormat="1" applyFont="1" applyAlignment="1" applyProtection="1">
      <alignment horizontal="center"/>
    </xf>
    <xf numFmtId="0" fontId="31" fillId="0" borderId="0" xfId="2" applyNumberFormat="1" applyFont="1" applyAlignment="1" applyProtection="1">
      <alignment horizontal="left"/>
    </xf>
    <xf numFmtId="172" fontId="31" fillId="0" borderId="0" xfId="2" applyNumberFormat="1" applyFont="1" applyAlignment="1" applyProtection="1"/>
    <xf numFmtId="0" fontId="32" fillId="0" borderId="0" xfId="2" applyFont="1" applyAlignment="1">
      <alignment horizontal="left" vertical="top" wrapText="1"/>
    </xf>
    <xf numFmtId="0" fontId="32" fillId="0" borderId="0" xfId="2" applyNumberFormat="1" applyFont="1" applyAlignment="1" applyProtection="1">
      <alignment horizontal="left" vertical="top" wrapText="1"/>
    </xf>
    <xf numFmtId="168" fontId="32" fillId="0" borderId="0" xfId="2" applyNumberFormat="1" applyFont="1" applyAlignment="1" applyProtection="1">
      <alignment horizontal="left" vertical="top" wrapText="1"/>
    </xf>
    <xf numFmtId="173" fontId="33" fillId="0" borderId="0" xfId="2" applyNumberFormat="1" applyFont="1" applyAlignment="1" applyProtection="1">
      <alignment horizontal="left" vertical="top" wrapText="1"/>
    </xf>
    <xf numFmtId="169" fontId="32" fillId="0" borderId="0" xfId="2" applyNumberFormat="1" applyFont="1" applyAlignment="1" applyProtection="1">
      <alignment horizontal="left" vertical="top" wrapText="1"/>
    </xf>
    <xf numFmtId="170" fontId="32" fillId="0" borderId="0" xfId="2" applyNumberFormat="1" applyFont="1" applyAlignment="1" applyProtection="1">
      <alignment horizontal="left" vertical="top" wrapText="1"/>
    </xf>
    <xf numFmtId="171" fontId="34" fillId="0" borderId="0" xfId="2" applyNumberFormat="1" applyFont="1" applyFill="1" applyBorder="1" applyAlignment="1" applyProtection="1">
      <alignment horizontal="right" vertical="top"/>
    </xf>
    <xf numFmtId="168" fontId="34" fillId="0" borderId="0" xfId="2" applyNumberFormat="1" applyFont="1" applyAlignment="1" applyProtection="1">
      <alignment horizontal="left" vertical="top" wrapText="1"/>
    </xf>
    <xf numFmtId="0" fontId="34" fillId="0" borderId="0" xfId="2" applyFont="1" applyAlignment="1">
      <alignment horizontal="left" vertical="top" wrapText="1"/>
    </xf>
    <xf numFmtId="49" fontId="34" fillId="0" borderId="0" xfId="2" applyNumberFormat="1" applyFont="1" applyAlignment="1" applyProtection="1">
      <alignment horizontal="left" vertical="top" wrapText="1"/>
    </xf>
    <xf numFmtId="0" fontId="34" fillId="0" borderId="0" xfId="2" applyNumberFormat="1" applyFont="1" applyAlignment="1" applyProtection="1">
      <alignment horizontal="left" vertical="top" wrapText="1"/>
    </xf>
    <xf numFmtId="0" fontId="34" fillId="0" borderId="0" xfId="2" applyNumberFormat="1" applyFont="1" applyAlignment="1" applyProtection="1">
      <alignment horizontal="right" vertical="top" wrapText="1"/>
    </xf>
    <xf numFmtId="49" fontId="32" fillId="0" borderId="0" xfId="2" applyNumberFormat="1" applyFont="1" applyAlignment="1" applyProtection="1">
      <alignment horizontal="left" vertical="top" wrapText="1"/>
    </xf>
    <xf numFmtId="172" fontId="32" fillId="0" borderId="0" xfId="2" applyNumberFormat="1" applyFont="1" applyAlignment="1" applyProtection="1">
      <alignment horizontal="left" vertical="top" wrapText="1"/>
    </xf>
    <xf numFmtId="0" fontId="35" fillId="0" borderId="0" xfId="2" applyFont="1"/>
    <xf numFmtId="170" fontId="35" fillId="0" borderId="0" xfId="2" applyNumberFormat="1" applyFont="1" applyAlignment="1" applyProtection="1"/>
    <xf numFmtId="0" fontId="35" fillId="0" borderId="0" xfId="2" applyNumberFormat="1" applyFont="1" applyAlignment="1" applyProtection="1"/>
    <xf numFmtId="173" fontId="35" fillId="0" borderId="0" xfId="2" applyNumberFormat="1" applyFont="1" applyAlignment="1" applyProtection="1"/>
    <xf numFmtId="168" fontId="35" fillId="0" borderId="0" xfId="2" applyNumberFormat="1" applyFont="1" applyAlignment="1" applyProtection="1"/>
    <xf numFmtId="169" fontId="35" fillId="0" borderId="0" xfId="2" applyNumberFormat="1" applyFont="1" applyAlignment="1" applyProtection="1"/>
    <xf numFmtId="171" fontId="35" fillId="0" borderId="0" xfId="2" applyNumberFormat="1" applyFont="1" applyFill="1" applyBorder="1" applyAlignment="1" applyProtection="1"/>
    <xf numFmtId="49" fontId="35" fillId="0" borderId="0" xfId="2" applyNumberFormat="1" applyFont="1" applyAlignment="1" applyProtection="1">
      <alignment horizontal="center"/>
    </xf>
    <xf numFmtId="0" fontId="35" fillId="0" borderId="0" xfId="2" applyNumberFormat="1" applyFont="1" applyAlignment="1" applyProtection="1">
      <alignment horizontal="left"/>
    </xf>
    <xf numFmtId="172" fontId="35" fillId="0" borderId="0" xfId="2" applyNumberFormat="1" applyFont="1" applyAlignment="1" applyProtection="1"/>
    <xf numFmtId="0" fontId="36" fillId="0" borderId="0" xfId="2" applyNumberFormat="1" applyFont="1" applyAlignment="1">
      <alignment horizontal="right"/>
    </xf>
    <xf numFmtId="49" fontId="36" fillId="0" borderId="0" xfId="2" applyNumberFormat="1" applyFont="1" applyAlignment="1">
      <alignment horizontal="right"/>
    </xf>
    <xf numFmtId="49" fontId="36" fillId="0" borderId="0" xfId="2" applyNumberFormat="1" applyFont="1" applyAlignment="1">
      <alignment horizontal="center"/>
    </xf>
    <xf numFmtId="0" fontId="36" fillId="0" borderId="0" xfId="2" applyNumberFormat="1" applyFont="1" applyAlignment="1">
      <alignment horizontal="left" wrapText="1"/>
    </xf>
    <xf numFmtId="49" fontId="36" fillId="0" borderId="0" xfId="2" applyNumberFormat="1" applyFont="1" applyAlignment="1">
      <alignment horizontal="left"/>
    </xf>
    <xf numFmtId="0" fontId="37" fillId="0" borderId="0" xfId="2" applyFont="1"/>
    <xf numFmtId="49" fontId="38" fillId="0" borderId="27" xfId="2" applyNumberFormat="1" applyFont="1" applyBorder="1" applyAlignment="1">
      <alignment horizontal="center"/>
    </xf>
    <xf numFmtId="0" fontId="38" fillId="0" borderId="27" xfId="2" applyNumberFormat="1" applyFont="1" applyBorder="1" applyAlignment="1">
      <alignment horizontal="center"/>
    </xf>
    <xf numFmtId="168" fontId="39" fillId="0" borderId="0" xfId="2" applyNumberFormat="1" applyFont="1" applyAlignment="1"/>
    <xf numFmtId="169" fontId="39" fillId="0" borderId="0" xfId="2" applyNumberFormat="1" applyFont="1" applyAlignment="1"/>
    <xf numFmtId="170" fontId="39" fillId="0" borderId="0" xfId="2" applyNumberFormat="1" applyFont="1" applyAlignment="1"/>
    <xf numFmtId="171" fontId="39" fillId="0" borderId="0" xfId="2" applyNumberFormat="1" applyFont="1" applyFill="1" applyBorder="1" applyAlignment="1"/>
    <xf numFmtId="49" fontId="39" fillId="0" borderId="0" xfId="2" applyNumberFormat="1" applyFont="1" applyAlignment="1"/>
    <xf numFmtId="172" fontId="40" fillId="0" borderId="0" xfId="2" applyNumberFormat="1" applyFont="1" applyAlignment="1">
      <alignment horizontal="left" indent="3"/>
    </xf>
    <xf numFmtId="0" fontId="41" fillId="0" borderId="0" xfId="2" applyFont="1"/>
    <xf numFmtId="0" fontId="42" fillId="0" borderId="28" xfId="2" applyFont="1" applyBorder="1" applyAlignment="1">
      <alignment horizontal="left"/>
    </xf>
    <xf numFmtId="0" fontId="41" fillId="0" borderId="28" xfId="2" applyFont="1" applyBorder="1"/>
    <xf numFmtId="170" fontId="42" fillId="0" borderId="28" xfId="2" applyNumberFormat="1" applyFont="1" applyBorder="1" applyAlignment="1"/>
    <xf numFmtId="0" fontId="43" fillId="0" borderId="0" xfId="2" applyFont="1"/>
    <xf numFmtId="0" fontId="44" fillId="0" borderId="0" xfId="2" applyFont="1" applyAlignment="1">
      <alignment horizontal="left" indent="1"/>
    </xf>
    <xf numFmtId="170" fontId="44" fillId="0" borderId="0" xfId="2" applyNumberFormat="1" applyFont="1" applyAlignment="1"/>
    <xf numFmtId="0" fontId="42" fillId="0" borderId="0" xfId="2" applyFont="1" applyAlignment="1">
      <alignment horizontal="left"/>
    </xf>
    <xf numFmtId="170" fontId="42" fillId="0" borderId="0" xfId="2" applyNumberFormat="1" applyFont="1" applyAlignment="1"/>
    <xf numFmtId="170" fontId="41" fillId="0" borderId="28" xfId="2" applyNumberFormat="1" applyFont="1" applyBorder="1"/>
    <xf numFmtId="0" fontId="45" fillId="0" borderId="0" xfId="2" applyFont="1" applyAlignment="1">
      <alignment horizontal="left"/>
    </xf>
    <xf numFmtId="0" fontId="46" fillId="0" borderId="0" xfId="2" applyFont="1"/>
    <xf numFmtId="170" fontId="31" fillId="0" borderId="0" xfId="2" applyNumberFormat="1" applyFont="1" applyAlignment="1"/>
    <xf numFmtId="174" fontId="31" fillId="0" borderId="0" xfId="2" applyNumberFormat="1" applyFont="1" applyAlignment="1"/>
    <xf numFmtId="49" fontId="31" fillId="0" borderId="0" xfId="2" applyNumberFormat="1" applyFont="1" applyAlignment="1">
      <alignment horizontal="left" indent="2"/>
    </xf>
    <xf numFmtId="0" fontId="47" fillId="0" borderId="0" xfId="2" applyFont="1"/>
    <xf numFmtId="170" fontId="35" fillId="0" borderId="0" xfId="2" applyNumberFormat="1" applyFont="1" applyAlignment="1"/>
    <xf numFmtId="174" fontId="35" fillId="0" borderId="0" xfId="2" applyNumberFormat="1" applyFont="1" applyAlignment="1"/>
    <xf numFmtId="49" fontId="35" fillId="0" borderId="0" xfId="2" applyNumberFormat="1" applyFont="1" applyAlignment="1">
      <alignment horizontal="left" indent="1"/>
    </xf>
    <xf numFmtId="49" fontId="36" fillId="0" borderId="0" xfId="2" applyNumberFormat="1" applyFont="1" applyBorder="1" applyAlignment="1">
      <alignment horizontal="left"/>
    </xf>
    <xf numFmtId="49" fontId="36" fillId="0" borderId="0" xfId="2" applyNumberFormat="1" applyFont="1" applyBorder="1" applyAlignment="1">
      <alignment horizontal="right"/>
    </xf>
    <xf numFmtId="172" fontId="28" fillId="0" borderId="0" xfId="2" applyNumberFormat="1" applyFont="1" applyAlignment="1"/>
    <xf numFmtId="0" fontId="48" fillId="0" borderId="0" xfId="2" applyFont="1"/>
    <xf numFmtId="0" fontId="48" fillId="0" borderId="0" xfId="2" applyFont="1" applyBorder="1"/>
    <xf numFmtId="0" fontId="25" fillId="0" borderId="29" xfId="3" applyFont="1" applyBorder="1" applyAlignment="1">
      <alignment horizontal="left" vertical="top"/>
    </xf>
    <xf numFmtId="0" fontId="25" fillId="0" borderId="27" xfId="3" applyFont="1" applyBorder="1" applyAlignment="1">
      <alignment horizontal="left" vertical="top"/>
    </xf>
    <xf numFmtId="0" fontId="25" fillId="0" borderId="30" xfId="3" applyFont="1" applyBorder="1" applyAlignment="1">
      <alignment horizontal="left" vertical="top"/>
    </xf>
    <xf numFmtId="0" fontId="25" fillId="0" borderId="31" xfId="3" applyFont="1" applyBorder="1" applyAlignment="1">
      <alignment horizontal="left" vertical="top"/>
    </xf>
    <xf numFmtId="0" fontId="25" fillId="0" borderId="0" xfId="3" applyFont="1" applyBorder="1" applyAlignment="1">
      <alignment horizontal="left" vertical="top"/>
    </xf>
    <xf numFmtId="0" fontId="25" fillId="0" borderId="32" xfId="3" applyFont="1" applyBorder="1" applyAlignment="1">
      <alignment horizontal="left" vertical="top"/>
    </xf>
    <xf numFmtId="0" fontId="25" fillId="0" borderId="33" xfId="4" applyFont="1" applyBorder="1"/>
    <xf numFmtId="0" fontId="25" fillId="0" borderId="34" xfId="3" applyFont="1" applyBorder="1"/>
    <xf numFmtId="0" fontId="25" fillId="0" borderId="32" xfId="3" applyFont="1" applyBorder="1" applyAlignment="1"/>
    <xf numFmtId="0" fontId="25" fillId="0" borderId="31" xfId="4" applyFont="1" applyBorder="1"/>
    <xf numFmtId="0" fontId="25" fillId="0" borderId="35" xfId="3" applyFont="1" applyBorder="1"/>
    <xf numFmtId="0" fontId="25" fillId="0" borderId="0" xfId="3" applyFont="1" applyBorder="1"/>
    <xf numFmtId="0" fontId="25" fillId="0" borderId="36" xfId="3" applyFont="1" applyBorder="1"/>
    <xf numFmtId="0" fontId="25" fillId="0" borderId="32" xfId="3" applyFont="1" applyBorder="1"/>
    <xf numFmtId="0" fontId="25" fillId="0" borderId="0" xfId="2" applyFont="1" applyBorder="1" applyAlignment="1">
      <alignment vertical="center"/>
    </xf>
    <xf numFmtId="0" fontId="50" fillId="0" borderId="0" xfId="2" applyFont="1"/>
    <xf numFmtId="0" fontId="51" fillId="0" borderId="0" xfId="2" applyFont="1"/>
    <xf numFmtId="0" fontId="51" fillId="0" borderId="0" xfId="2" applyFont="1" applyBorder="1"/>
    <xf numFmtId="170" fontId="52" fillId="0" borderId="29" xfId="2" applyNumberFormat="1" applyFont="1" applyBorder="1" applyAlignment="1"/>
    <xf numFmtId="0" fontId="52" fillId="0" borderId="37" xfId="2" applyFont="1" applyBorder="1" applyAlignment="1">
      <alignment horizontal="left"/>
    </xf>
    <xf numFmtId="0" fontId="53" fillId="0" borderId="27" xfId="2" applyFont="1" applyBorder="1"/>
    <xf numFmtId="0" fontId="53" fillId="0" borderId="30" xfId="2" applyFont="1" applyBorder="1"/>
    <xf numFmtId="0" fontId="53" fillId="0" borderId="0" xfId="2" applyFont="1"/>
    <xf numFmtId="170" fontId="25" fillId="0" borderId="38" xfId="2" applyNumberFormat="1" applyFont="1" applyBorder="1" applyAlignment="1"/>
    <xf numFmtId="0" fontId="25" fillId="0" borderId="39" xfId="2" applyFont="1" applyBorder="1" applyAlignment="1">
      <alignment horizontal="left"/>
    </xf>
    <xf numFmtId="0" fontId="25" fillId="0" borderId="0" xfId="2" applyFont="1" applyBorder="1"/>
    <xf numFmtId="0" fontId="25" fillId="0" borderId="32" xfId="2" applyFont="1" applyBorder="1"/>
    <xf numFmtId="170" fontId="25" fillId="0" borderId="31" xfId="2" applyNumberFormat="1" applyFont="1" applyBorder="1" applyAlignment="1"/>
    <xf numFmtId="0" fontId="25" fillId="0" borderId="35" xfId="2" applyFont="1" applyBorder="1" applyAlignment="1">
      <alignment horizontal="left"/>
    </xf>
    <xf numFmtId="3" fontId="25" fillId="0" borderId="0" xfId="2" applyNumberFormat="1" applyFont="1" applyBorder="1"/>
    <xf numFmtId="170" fontId="54" fillId="0" borderId="31" xfId="2" applyNumberFormat="1" applyFont="1" applyBorder="1" applyAlignment="1"/>
    <xf numFmtId="0" fontId="54" fillId="0" borderId="35" xfId="2" applyFont="1" applyBorder="1" applyAlignment="1">
      <alignment horizontal="left"/>
    </xf>
    <xf numFmtId="170" fontId="54" fillId="0" borderId="38" xfId="2" applyNumberFormat="1" applyFont="1" applyBorder="1" applyAlignment="1"/>
    <xf numFmtId="0" fontId="54" fillId="0" borderId="39" xfId="2" applyFont="1" applyBorder="1" applyAlignment="1">
      <alignment horizontal="left"/>
    </xf>
    <xf numFmtId="0" fontId="25" fillId="0" borderId="40" xfId="2" applyFont="1" applyBorder="1"/>
    <xf numFmtId="0" fontId="25" fillId="0" borderId="41" xfId="2" applyFont="1" applyBorder="1"/>
    <xf numFmtId="0" fontId="25" fillId="0" borderId="42" xfId="2" applyFont="1" applyBorder="1"/>
    <xf numFmtId="0" fontId="25" fillId="0" borderId="43" xfId="2" applyFont="1" applyBorder="1"/>
    <xf numFmtId="0" fontId="25" fillId="0" borderId="44" xfId="2" applyNumberFormat="1" applyFont="1" applyBorder="1" applyAlignment="1">
      <alignment horizontal="left" vertical="top" wrapText="1"/>
    </xf>
    <xf numFmtId="0" fontId="25" fillId="0" borderId="45" xfId="2" applyNumberFormat="1" applyFont="1" applyBorder="1" applyAlignment="1">
      <alignment horizontal="left" vertical="top"/>
    </xf>
    <xf numFmtId="0" fontId="25" fillId="0" borderId="46" xfId="2" applyNumberFormat="1" applyFont="1" applyBorder="1" applyAlignment="1">
      <alignment horizontal="left" vertical="top" wrapText="1"/>
    </xf>
    <xf numFmtId="0" fontId="25" fillId="0" borderId="47" xfId="2" applyNumberFormat="1" applyFont="1" applyBorder="1" applyAlignment="1">
      <alignment horizontal="left" vertical="top"/>
    </xf>
    <xf numFmtId="0" fontId="55" fillId="0" borderId="48" xfId="2" applyFont="1" applyBorder="1"/>
    <xf numFmtId="0" fontId="55" fillId="0" borderId="49" xfId="2" applyFont="1" applyBorder="1"/>
    <xf numFmtId="0" fontId="55" fillId="0" borderId="50" xfId="2" applyNumberFormat="1" applyFont="1" applyBorder="1" applyAlignment="1">
      <alignment horizontal="left" vertical="top" wrapText="1"/>
    </xf>
    <xf numFmtId="0" fontId="55" fillId="0" borderId="51" xfId="2" applyNumberFormat="1" applyFont="1" applyBorder="1" applyAlignment="1">
      <alignment horizontal="left" vertical="top"/>
    </xf>
    <xf numFmtId="0" fontId="25" fillId="0" borderId="29" xfId="2" applyFont="1" applyBorder="1"/>
    <xf numFmtId="0" fontId="25" fillId="0" borderId="27" xfId="2" applyFont="1" applyBorder="1"/>
    <xf numFmtId="0" fontId="25" fillId="0" borderId="37" xfId="2" applyFont="1" applyBorder="1"/>
    <xf numFmtId="0" fontId="25" fillId="0" borderId="31" xfId="2" applyNumberFormat="1" applyFont="1" applyBorder="1" applyAlignment="1">
      <alignment horizontal="left" vertical="top" wrapText="1"/>
    </xf>
    <xf numFmtId="0" fontId="25" fillId="0" borderId="0" xfId="2" applyNumberFormat="1" applyFont="1" applyBorder="1" applyAlignment="1">
      <alignment horizontal="left" vertical="top" wrapText="1"/>
    </xf>
    <xf numFmtId="0" fontId="25" fillId="0" borderId="35" xfId="2" applyNumberFormat="1" applyFont="1" applyBorder="1" applyAlignment="1">
      <alignment horizontal="left" vertical="top" wrapText="1"/>
    </xf>
    <xf numFmtId="0" fontId="25" fillId="0" borderId="32" xfId="2" applyNumberFormat="1" applyFont="1" applyBorder="1" applyAlignment="1">
      <alignment horizontal="left" vertical="top"/>
    </xf>
    <xf numFmtId="0" fontId="57" fillId="0" borderId="55" xfId="2" applyFont="1" applyBorder="1"/>
    <xf numFmtId="0" fontId="57" fillId="0" borderId="49" xfId="2" applyFont="1" applyBorder="1"/>
    <xf numFmtId="0" fontId="55" fillId="0" borderId="56" xfId="2" applyFont="1" applyBorder="1"/>
    <xf numFmtId="0" fontId="55" fillId="0" borderId="36" xfId="2" applyFont="1" applyBorder="1"/>
    <xf numFmtId="0" fontId="25" fillId="0" borderId="42" xfId="2" applyNumberFormat="1" applyFont="1" applyBorder="1" applyAlignment="1">
      <alignment horizontal="left" wrapText="1"/>
    </xf>
    <xf numFmtId="0" fontId="25" fillId="0" borderId="30" xfId="2" applyNumberFormat="1" applyFont="1" applyBorder="1" applyAlignment="1">
      <alignment horizontal="left"/>
    </xf>
    <xf numFmtId="0" fontId="25" fillId="0" borderId="57" xfId="2" applyFont="1" applyBorder="1"/>
    <xf numFmtId="0" fontId="25" fillId="0" borderId="0" xfId="2" applyNumberFormat="1" applyFont="1" applyBorder="1" applyAlignment="1">
      <alignment vertical="top" wrapText="1"/>
    </xf>
    <xf numFmtId="0" fontId="25" fillId="0" borderId="58" xfId="2" applyNumberFormat="1" applyFont="1" applyBorder="1" applyAlignment="1">
      <alignment vertical="top" wrapText="1"/>
    </xf>
    <xf numFmtId="0" fontId="55" fillId="0" borderId="59" xfId="2" applyNumberFormat="1" applyFont="1" applyBorder="1" applyAlignment="1">
      <alignment horizontal="left" vertical="top"/>
    </xf>
    <xf numFmtId="14" fontId="25" fillId="0" borderId="44" xfId="2" applyNumberFormat="1" applyFont="1" applyBorder="1" applyAlignment="1">
      <alignment horizontal="right"/>
    </xf>
    <xf numFmtId="0" fontId="25" fillId="0" borderId="46" xfId="2" applyFont="1" applyBorder="1"/>
    <xf numFmtId="0" fontId="25" fillId="0" borderId="46" xfId="2" applyNumberFormat="1" applyFont="1" applyBorder="1" applyAlignment="1">
      <alignment horizontal="right" vertical="top" wrapText="1"/>
    </xf>
    <xf numFmtId="0" fontId="25" fillId="0" borderId="47" xfId="2" applyNumberFormat="1" applyFont="1" applyBorder="1" applyAlignment="1">
      <alignment vertical="top" wrapText="1"/>
    </xf>
    <xf numFmtId="14" fontId="25" fillId="0" borderId="60" xfId="2" applyNumberFormat="1" applyFont="1" applyBorder="1" applyAlignment="1">
      <alignment horizontal="right"/>
    </xf>
    <xf numFmtId="0" fontId="25" fillId="0" borderId="61" xfId="2" applyFont="1" applyBorder="1"/>
    <xf numFmtId="0" fontId="25" fillId="0" borderId="61" xfId="2" applyNumberFormat="1" applyFont="1" applyBorder="1" applyAlignment="1">
      <alignment horizontal="right" vertical="top" wrapText="1"/>
    </xf>
    <xf numFmtId="0" fontId="25" fillId="0" borderId="62" xfId="2" applyNumberFormat="1" applyFont="1" applyBorder="1" applyAlignment="1">
      <alignment horizontal="left" vertical="top"/>
    </xf>
    <xf numFmtId="0" fontId="25" fillId="0" borderId="63" xfId="2" applyNumberFormat="1" applyFont="1" applyBorder="1" applyAlignment="1">
      <alignment horizontal="left" vertical="top" wrapText="1"/>
    </xf>
    <xf numFmtId="0" fontId="25" fillId="0" borderId="64" xfId="2" applyNumberFormat="1" applyFont="1" applyBorder="1" applyAlignment="1">
      <alignment horizontal="left" vertical="top" wrapText="1"/>
    </xf>
    <xf numFmtId="0" fontId="25" fillId="0" borderId="65" xfId="2" applyNumberFormat="1" applyFont="1" applyBorder="1" applyAlignment="1">
      <alignment horizontal="left" vertical="top" wrapText="1"/>
    </xf>
    <xf numFmtId="0" fontId="52" fillId="0" borderId="36" xfId="2" applyNumberFormat="1" applyFont="1" applyBorder="1" applyAlignment="1">
      <alignment horizontal="left" vertical="top" wrapText="1"/>
    </xf>
    <xf numFmtId="0" fontId="58" fillId="0" borderId="67" xfId="2" applyNumberFormat="1" applyFont="1" applyBorder="1" applyAlignment="1">
      <alignment horizontal="left" vertical="top"/>
    </xf>
    <xf numFmtId="0" fontId="58" fillId="0" borderId="28" xfId="2" applyNumberFormat="1" applyFont="1" applyBorder="1" applyAlignment="1">
      <alignment horizontal="left" vertical="top"/>
    </xf>
    <xf numFmtId="0" fontId="58" fillId="0" borderId="68" xfId="2" applyNumberFormat="1" applyFont="1" applyBorder="1" applyAlignment="1">
      <alignment horizontal="left" vertical="top"/>
    </xf>
    <xf numFmtId="0" fontId="60" fillId="0" borderId="0" xfId="5" applyFont="1"/>
    <xf numFmtId="0" fontId="60" fillId="0" borderId="0" xfId="5" applyFont="1" applyBorder="1"/>
    <xf numFmtId="0" fontId="62" fillId="0" borderId="0" xfId="5" applyFont="1"/>
    <xf numFmtId="4" fontId="0" fillId="6" borderId="24" xfId="0" applyNumberFormat="1" applyFont="1" applyFill="1" applyBorder="1" applyAlignment="1" applyProtection="1">
      <alignment vertical="center"/>
      <protection locked="0"/>
    </xf>
    <xf numFmtId="4" fontId="21" fillId="6" borderId="24" xfId="0" applyNumberFormat="1" applyFont="1" applyFill="1" applyBorder="1" applyAlignment="1" applyProtection="1">
      <alignment vertical="center"/>
      <protection locked="0"/>
    </xf>
    <xf numFmtId="170" fontId="29" fillId="6" borderId="26" xfId="2" applyNumberFormat="1" applyFont="1" applyFill="1" applyBorder="1" applyAlignment="1" applyProtection="1">
      <alignment horizontal="right" vertical="top"/>
    </xf>
    <xf numFmtId="0" fontId="52" fillId="0" borderId="66" xfId="2" applyNumberFormat="1" applyFont="1" applyBorder="1" applyAlignment="1">
      <alignment horizontal="left" vertical="top" wrapText="1"/>
    </xf>
    <xf numFmtId="0" fontId="52" fillId="0" borderId="38" xfId="2" applyNumberFormat="1" applyFont="1" applyBorder="1" applyAlignment="1">
      <alignment horizontal="left" vertical="top" wrapText="1"/>
    </xf>
    <xf numFmtId="0" fontId="25" fillId="0" borderId="65" xfId="2" applyNumberFormat="1" applyFont="1" applyBorder="1" applyAlignment="1">
      <alignment horizontal="left" vertical="top" wrapText="1"/>
    </xf>
    <xf numFmtId="0" fontId="25" fillId="0" borderId="64" xfId="2" applyNumberFormat="1" applyFont="1" applyBorder="1" applyAlignment="1">
      <alignment horizontal="left" vertical="top" wrapText="1"/>
    </xf>
    <xf numFmtId="0" fontId="25" fillId="0" borderId="63" xfId="2" applyNumberFormat="1" applyFont="1" applyBorder="1" applyAlignment="1">
      <alignment horizontal="left" vertical="top" wrapText="1"/>
    </xf>
    <xf numFmtId="0" fontId="61" fillId="0" borderId="54" xfId="5" applyNumberFormat="1" applyFont="1" applyBorder="1" applyAlignment="1">
      <alignment horizontal="center"/>
    </xf>
    <xf numFmtId="0" fontId="61" fillId="0" borderId="53" xfId="5" applyNumberFormat="1" applyFont="1" applyBorder="1" applyAlignment="1">
      <alignment horizontal="center"/>
    </xf>
    <xf numFmtId="0" fontId="61" fillId="0" borderId="52" xfId="5" applyNumberFormat="1" applyFont="1" applyBorder="1" applyAlignment="1">
      <alignment horizontal="center"/>
    </xf>
    <xf numFmtId="0" fontId="56" fillId="0" borderId="54" xfId="2" applyNumberFormat="1" applyFont="1" applyBorder="1" applyAlignment="1">
      <alignment horizontal="center"/>
    </xf>
    <xf numFmtId="0" fontId="56" fillId="0" borderId="53" xfId="2" applyNumberFormat="1" applyFont="1" applyBorder="1" applyAlignment="1">
      <alignment horizontal="center"/>
    </xf>
    <xf numFmtId="0" fontId="56" fillId="0" borderId="52" xfId="2" applyNumberFormat="1" applyFont="1" applyBorder="1" applyAlignment="1">
      <alignment horizontal="center"/>
    </xf>
    <xf numFmtId="0" fontId="30" fillId="0" borderId="25" xfId="2" applyNumberFormat="1" applyFont="1" applyBorder="1" applyAlignment="1" applyProtection="1">
      <alignment horizontal="left" vertical="top"/>
    </xf>
    <xf numFmtId="0" fontId="2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15" fillId="2" borderId="0" xfId="1" applyFont="1" applyFill="1" applyAlignment="1" applyProtection="1">
      <alignment vertical="center"/>
    </xf>
    <xf numFmtId="0" fontId="10" fillId="3" borderId="0" xfId="0" applyFont="1" applyFill="1" applyAlignment="1">
      <alignment horizontal="center" vertical="center"/>
    </xf>
    <xf numFmtId="0" fontId="0" fillId="0" borderId="0" xfId="0"/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/>
    </xf>
  </cellXfs>
  <cellStyles count="6">
    <cellStyle name="Hypertextový odkaz" xfId="1" builtinId="8"/>
    <cellStyle name="Název 2" xfId="5"/>
    <cellStyle name="Normální" xfId="0" builtinId="0" customBuiltin="1"/>
    <cellStyle name="Normální 2" xfId="2"/>
    <cellStyle name="Normální 2 2" xfId="3"/>
    <cellStyle name="Normální 3" xfId="4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3"/>
  <sheetViews>
    <sheetView showGridLines="0" view="pageBreakPreview" topLeftCell="B1" zoomScale="115" zoomScaleNormal="100" zoomScaleSheetLayoutView="115" workbookViewId="0">
      <selection activeCell="D21" sqref="D21"/>
    </sheetView>
  </sheetViews>
  <sheetFormatPr defaultColWidth="11.6640625" defaultRowHeight="12.75" x14ac:dyDescent="0.2"/>
  <cols>
    <col min="1" max="1" width="11.6640625" style="242" hidden="1" customWidth="1"/>
    <col min="2" max="5" width="42.33203125" style="242" customWidth="1"/>
    <col min="6" max="7" width="11.6640625" style="242"/>
    <col min="8" max="8" width="23.1640625" style="242" customWidth="1"/>
    <col min="9" max="9" width="35.33203125" style="242" bestFit="1" customWidth="1"/>
    <col min="10" max="10" width="25.6640625" style="242" customWidth="1"/>
    <col min="11" max="16384" width="11.6640625" style="242"/>
  </cols>
  <sheetData>
    <row r="1" spans="1:6" s="322" customFormat="1" ht="24" thickBot="1" x14ac:dyDescent="0.4">
      <c r="A1" s="324"/>
      <c r="B1" s="333" t="s">
        <v>431</v>
      </c>
      <c r="C1" s="334"/>
      <c r="D1" s="334"/>
      <c r="E1" s="335"/>
      <c r="F1" s="323"/>
    </row>
    <row r="2" spans="1:6" ht="12" customHeight="1" x14ac:dyDescent="0.2">
      <c r="A2" s="137" t="str">
        <f t="array" ref="A2">INDEX(__SAZBA__,MATCH(0,COUNTIF($A$1:A1,__SAZBA__),0))</f>
        <v>_</v>
      </c>
      <c r="B2" s="321" t="s">
        <v>430</v>
      </c>
      <c r="C2" s="320" t="s">
        <v>429</v>
      </c>
      <c r="D2" s="320"/>
      <c r="E2" s="319"/>
      <c r="F2" s="243"/>
    </row>
    <row r="3" spans="1:6" ht="18.75" x14ac:dyDescent="0.2">
      <c r="A3" s="137">
        <f t="array" ref="A3">INDEX(__SAZBA__,MATCH(0,COUNTIF($A$1:A2,__SAZBA__),0))</f>
        <v>0</v>
      </c>
      <c r="B3" s="318" t="s">
        <v>428</v>
      </c>
      <c r="C3" s="328" t="s">
        <v>427</v>
      </c>
      <c r="D3" s="328"/>
      <c r="E3" s="329"/>
      <c r="F3" s="243"/>
    </row>
    <row r="4" spans="1:6" ht="24.75" customHeight="1" x14ac:dyDescent="0.2">
      <c r="A4" s="137">
        <f t="array" ref="A4">INDEX(__SAZBA__,MATCH(0,COUNTIF($A$1:A3,__SAZBA__),0))</f>
        <v>21</v>
      </c>
      <c r="B4" s="314" t="s">
        <v>381</v>
      </c>
      <c r="C4" s="330" t="s">
        <v>432</v>
      </c>
      <c r="D4" s="331"/>
      <c r="E4" s="332"/>
      <c r="F4" s="243"/>
    </row>
    <row r="5" spans="1:6" x14ac:dyDescent="0.2">
      <c r="A5" s="137"/>
      <c r="B5" s="314" t="s">
        <v>426</v>
      </c>
      <c r="C5" s="317" t="s">
        <v>433</v>
      </c>
      <c r="D5" s="316"/>
      <c r="E5" s="315"/>
      <c r="F5" s="243"/>
    </row>
    <row r="6" spans="1:6" x14ac:dyDescent="0.2">
      <c r="A6" s="137"/>
      <c r="B6" s="314" t="s">
        <v>425</v>
      </c>
      <c r="C6" s="317"/>
      <c r="D6" s="316"/>
      <c r="E6" s="315"/>
      <c r="F6" s="243"/>
    </row>
    <row r="7" spans="1:6" x14ac:dyDescent="0.2">
      <c r="A7" s="137"/>
      <c r="B7" s="314" t="s">
        <v>424</v>
      </c>
      <c r="C7" s="313"/>
      <c r="D7" s="312" t="s">
        <v>423</v>
      </c>
      <c r="E7" s="311"/>
      <c r="F7" s="243"/>
    </row>
    <row r="8" spans="1:6" ht="12.75" customHeight="1" thickBot="1" x14ac:dyDescent="0.25">
      <c r="A8" s="137"/>
      <c r="B8" s="310" t="s">
        <v>422</v>
      </c>
      <c r="C8" s="309">
        <v>2018</v>
      </c>
      <c r="D8" s="308" t="s">
        <v>421</v>
      </c>
      <c r="E8" s="307"/>
      <c r="F8" s="243"/>
    </row>
    <row r="9" spans="1:6" ht="10.5" customHeight="1" x14ac:dyDescent="0.2">
      <c r="A9" s="137"/>
      <c r="B9" s="306" t="s">
        <v>420</v>
      </c>
      <c r="C9" s="288" t="s">
        <v>419</v>
      </c>
      <c r="D9" s="287" t="s">
        <v>418</v>
      </c>
      <c r="E9" s="286" t="s">
        <v>417</v>
      </c>
      <c r="F9" s="243"/>
    </row>
    <row r="10" spans="1:6" ht="12.75" customHeight="1" x14ac:dyDescent="0.2">
      <c r="A10" s="137"/>
      <c r="B10" s="296" t="s">
        <v>416</v>
      </c>
      <c r="C10" s="305" t="s">
        <v>415</v>
      </c>
      <c r="D10" s="304"/>
      <c r="E10" s="303" t="s">
        <v>414</v>
      </c>
      <c r="F10" s="243"/>
    </row>
    <row r="11" spans="1:6" ht="7.5" customHeight="1" thickBot="1" x14ac:dyDescent="0.25">
      <c r="A11" s="137"/>
      <c r="B11" s="302"/>
      <c r="C11" s="301"/>
      <c r="D11" s="291"/>
      <c r="E11" s="278"/>
      <c r="F11" s="243"/>
    </row>
    <row r="12" spans="1:6" ht="10.5" customHeight="1" x14ac:dyDescent="0.2">
      <c r="A12" s="137"/>
      <c r="B12" s="300" t="s">
        <v>413</v>
      </c>
      <c r="C12" s="299" t="s">
        <v>412</v>
      </c>
      <c r="D12" s="298"/>
      <c r="E12" s="297"/>
      <c r="F12" s="243"/>
    </row>
    <row r="13" spans="1:6" ht="12.75" customHeight="1" x14ac:dyDescent="0.2">
      <c r="A13" s="137"/>
      <c r="B13" s="296" t="s">
        <v>411</v>
      </c>
      <c r="C13" s="295"/>
      <c r="D13" s="294"/>
      <c r="E13" s="293"/>
      <c r="F13" s="243"/>
    </row>
    <row r="14" spans="1:6" ht="7.5" customHeight="1" thickBot="1" x14ac:dyDescent="0.25">
      <c r="A14" s="137"/>
      <c r="B14" s="270"/>
      <c r="C14" s="292"/>
      <c r="D14" s="291"/>
      <c r="E14" s="290"/>
      <c r="F14" s="243"/>
    </row>
    <row r="15" spans="1:6" ht="19.5" thickBot="1" x14ac:dyDescent="0.35">
      <c r="A15" s="137"/>
      <c r="B15" s="336" t="s">
        <v>410</v>
      </c>
      <c r="C15" s="337"/>
      <c r="D15" s="337"/>
      <c r="E15" s="338"/>
      <c r="F15" s="243"/>
    </row>
    <row r="16" spans="1:6" x14ac:dyDescent="0.2">
      <c r="A16" s="137"/>
      <c r="B16" s="289" t="s">
        <v>409</v>
      </c>
      <c r="C16" s="288" t="s">
        <v>408</v>
      </c>
      <c r="D16" s="287" t="s">
        <v>407</v>
      </c>
      <c r="E16" s="286" t="s">
        <v>406</v>
      </c>
      <c r="F16" s="243"/>
    </row>
    <row r="17" spans="1:8" x14ac:dyDescent="0.2">
      <c r="A17" s="137"/>
      <c r="B17" s="285" t="s">
        <v>405</v>
      </c>
      <c r="C17" s="284" t="s">
        <v>404</v>
      </c>
      <c r="D17" s="283"/>
      <c r="E17" s="282"/>
      <c r="F17" s="243"/>
    </row>
    <row r="18" spans="1:8" ht="6.75" customHeight="1" thickBot="1" x14ac:dyDescent="0.25">
      <c r="A18" s="137"/>
      <c r="B18" s="281"/>
      <c r="C18" s="280"/>
      <c r="D18" s="279"/>
      <c r="E18" s="278"/>
      <c r="F18" s="243"/>
    </row>
    <row r="19" spans="1:8" ht="15" x14ac:dyDescent="0.25">
      <c r="A19" s="137"/>
      <c r="B19" s="270"/>
      <c r="C19" s="273"/>
      <c r="D19" s="277" t="s">
        <v>395</v>
      </c>
      <c r="E19" s="276">
        <f>SUBTOTAL(9,__CENA__)</f>
        <v>0</v>
      </c>
      <c r="F19" s="243"/>
    </row>
    <row r="20" spans="1:8" ht="15" x14ac:dyDescent="0.25">
      <c r="A20" s="137"/>
      <c r="B20" s="270"/>
      <c r="C20" s="273"/>
      <c r="D20" s="275" t="s">
        <v>23</v>
      </c>
      <c r="E20" s="274">
        <f>SUBTOTAL(9,E21:E22)</f>
        <v>0</v>
      </c>
      <c r="F20" s="243"/>
    </row>
    <row r="21" spans="1:8" ht="14.25" x14ac:dyDescent="0.2">
      <c r="A21" s="224">
        <f>IF(ISNUMBER(A3),SUMIF(__SAZBA__,A3,__CENA__),0)</f>
        <v>0</v>
      </c>
      <c r="B21" s="270"/>
      <c r="C21" s="273"/>
      <c r="D21" s="272" t="str">
        <f>IF(A21=0,"","DPH " &amp; A3 &amp; " % ze základny: " &amp; TEXT(A21,"# ##0"))</f>
        <v/>
      </c>
      <c r="E21" s="271" t="str">
        <f>IF(A21=0,"",A21*A3/100)</f>
        <v/>
      </c>
      <c r="F21" s="243"/>
      <c r="H21" s="259"/>
    </row>
    <row r="22" spans="1:8" ht="14.25" x14ac:dyDescent="0.2">
      <c r="A22" s="224">
        <f>IF(ISNUMBER(A4),SUMIF(__SAZBA__,A4,__CENA__),0)</f>
        <v>0</v>
      </c>
      <c r="B22" s="270"/>
      <c r="C22" s="269"/>
      <c r="D22" s="268" t="str">
        <f>IF(A22=0,"","DPH " &amp; A4 &amp; " % ze základny: " &amp; TEXT(A22,"# ##0"))</f>
        <v/>
      </c>
      <c r="E22" s="267" t="str">
        <f>IF(A22=0,"",A22*A4/100)</f>
        <v/>
      </c>
      <c r="F22" s="243"/>
      <c r="H22" s="259"/>
    </row>
    <row r="23" spans="1:8" s="260" customFormat="1" ht="19.5" thickBot="1" x14ac:dyDescent="0.35">
      <c r="A23" s="266"/>
      <c r="B23" s="265"/>
      <c r="C23" s="264"/>
      <c r="D23" s="263" t="s">
        <v>394</v>
      </c>
      <c r="E23" s="262">
        <f>SUM(E19:E20)</f>
        <v>0</v>
      </c>
      <c r="F23" s="261"/>
    </row>
    <row r="24" spans="1:8" ht="14.25" x14ac:dyDescent="0.2">
      <c r="A24" s="137"/>
      <c r="B24" s="257" t="s">
        <v>403</v>
      </c>
      <c r="C24" s="255"/>
      <c r="D24" s="254" t="s">
        <v>402</v>
      </c>
      <c r="E24" s="253"/>
      <c r="F24" s="243"/>
      <c r="H24" s="259"/>
    </row>
    <row r="25" spans="1:8" x14ac:dyDescent="0.2">
      <c r="A25" s="137"/>
      <c r="B25" s="257" t="s">
        <v>401</v>
      </c>
      <c r="C25" s="258" t="str">
        <f>IF(ISNA(VLOOKUP("Zhotovitel",B10:E11,3,FALSE)),"",VLOOKUP("Zhotovitel",B10:E11,3,FALSE))</f>
        <v/>
      </c>
      <c r="D25" s="254" t="s">
        <v>401</v>
      </c>
      <c r="E25" s="253" t="str">
        <f>IF(ISNA(VLOOKUP("Objednatel",B10:E11,3,FALSE)),"",VLOOKUP("Objednatel",B10:E11,3,FALSE))</f>
        <v/>
      </c>
      <c r="F25" s="243"/>
    </row>
    <row r="26" spans="1:8" x14ac:dyDescent="0.2">
      <c r="A26" s="137"/>
      <c r="B26" s="257" t="s">
        <v>400</v>
      </c>
      <c r="C26" s="255"/>
      <c r="D26" s="254" t="s">
        <v>400</v>
      </c>
      <c r="E26" s="253"/>
      <c r="F26" s="243"/>
    </row>
    <row r="27" spans="1:8" x14ac:dyDescent="0.2">
      <c r="A27" s="137"/>
      <c r="B27" s="257" t="s">
        <v>399</v>
      </c>
      <c r="C27" s="255"/>
      <c r="D27" s="254" t="s">
        <v>398</v>
      </c>
      <c r="E27" s="253"/>
      <c r="F27" s="243"/>
    </row>
    <row r="28" spans="1:8" x14ac:dyDescent="0.2">
      <c r="A28" s="137"/>
      <c r="B28" s="256"/>
      <c r="C28" s="255"/>
      <c r="D28" s="254"/>
      <c r="E28" s="253"/>
      <c r="F28" s="243"/>
    </row>
    <row r="29" spans="1:8" x14ac:dyDescent="0.2">
      <c r="A29" s="137"/>
      <c r="B29" s="252" t="s">
        <v>397</v>
      </c>
      <c r="C29" s="251"/>
      <c r="D29" s="251"/>
      <c r="E29" s="250"/>
      <c r="F29" s="243"/>
    </row>
    <row r="30" spans="1:8" x14ac:dyDescent="0.2">
      <c r="A30" s="137"/>
      <c r="B30" s="249"/>
      <c r="C30" s="248"/>
      <c r="D30" s="248"/>
      <c r="E30" s="247"/>
      <c r="F30" s="243"/>
    </row>
    <row r="31" spans="1:8" x14ac:dyDescent="0.2">
      <c r="A31" s="137"/>
      <c r="B31" s="249"/>
      <c r="C31" s="248"/>
      <c r="D31" s="248"/>
      <c r="E31" s="247"/>
      <c r="F31" s="243"/>
    </row>
    <row r="32" spans="1:8" x14ac:dyDescent="0.2">
      <c r="A32" s="137"/>
      <c r="B32" s="249"/>
      <c r="C32" s="248"/>
      <c r="D32" s="248"/>
      <c r="E32" s="247"/>
      <c r="F32" s="243"/>
    </row>
    <row r="33" spans="1:6" ht="13.5" thickBot="1" x14ac:dyDescent="0.25">
      <c r="A33" s="137"/>
      <c r="B33" s="246"/>
      <c r="C33" s="245"/>
      <c r="D33" s="245"/>
      <c r="E33" s="244"/>
      <c r="F33" s="243"/>
    </row>
  </sheetData>
  <mergeCells count="4">
    <mergeCell ref="C3:E3"/>
    <mergeCell ref="C4:E4"/>
    <mergeCell ref="B1:E1"/>
    <mergeCell ref="B15:E15"/>
  </mergeCells>
  <pageMargins left="0.78740157480314965" right="0.78740157480314965" top="0.78740157480314965" bottom="0.78740157480314965" header="0.39370078740157483" footer="0.3937007874015748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G18"/>
  <sheetViews>
    <sheetView tabSelected="1" workbookViewId="0">
      <pane ySplit="3" topLeftCell="A4" activePane="bottomLeft" state="frozen"/>
      <selection pane="bottomLeft" activeCell="B37" sqref="B37"/>
    </sheetView>
  </sheetViews>
  <sheetFormatPr defaultColWidth="11.6640625" defaultRowHeight="12.75" outlineLevelRow="1" x14ac:dyDescent="0.2"/>
  <cols>
    <col min="1" max="1" width="16" style="137" hidden="1" customWidth="1"/>
    <col min="2" max="2" width="103.6640625" style="137" customWidth="1"/>
    <col min="3" max="3" width="20.1640625" style="137" customWidth="1"/>
    <col min="4" max="4" width="20.1640625" style="137" hidden="1" customWidth="1"/>
    <col min="5" max="6" width="20.1640625" style="137" customWidth="1"/>
    <col min="7" max="7" width="15" style="137" customWidth="1"/>
    <col min="8" max="16384" width="11.6640625" style="137"/>
  </cols>
  <sheetData>
    <row r="1" spans="1:7" ht="15.75" customHeight="1" x14ac:dyDescent="0.25">
      <c r="A1" s="241"/>
      <c r="B1" s="137" t="s">
        <v>393</v>
      </c>
      <c r="C1" s="218"/>
      <c r="D1" s="216"/>
      <c r="E1" s="214"/>
      <c r="F1" s="218"/>
    </row>
    <row r="2" spans="1:7" ht="14.25" customHeight="1" x14ac:dyDescent="0.25">
      <c r="A2" s="137" t="str">
        <f t="array" ref="A2">INDEX(__SAZBA__,MATCH(0,COUNTIF($A$1:A1,__SAZBA__),0))</f>
        <v>_</v>
      </c>
      <c r="B2" s="219" t="str">
        <f>'Kryci list'!C3</f>
        <v>Rekonstrukce ulice Obchodní zóna Otvice - 3 etapy - úprava</v>
      </c>
      <c r="C2" s="218"/>
      <c r="D2" s="216"/>
      <c r="E2" s="214"/>
      <c r="F2" s="218"/>
      <c r="G2" s="219"/>
    </row>
    <row r="3" spans="1:7" s="211" customFormat="1" ht="13.5" thickBot="1" x14ac:dyDescent="0.25">
      <c r="A3" s="211">
        <f t="array" ref="A3">INDEX(__SAZBA__,MATCH(0,COUNTIF($A$1:A2,__SAZBA__),0))</f>
        <v>0</v>
      </c>
      <c r="B3" s="212" t="s">
        <v>66</v>
      </c>
      <c r="C3" s="212" t="s">
        <v>387</v>
      </c>
      <c r="D3" s="212" t="s">
        <v>385</v>
      </c>
      <c r="E3" s="212" t="s">
        <v>23</v>
      </c>
      <c r="F3" s="212" t="s">
        <v>29</v>
      </c>
      <c r="G3" s="212" t="s">
        <v>396</v>
      </c>
    </row>
    <row r="4" spans="1:7" x14ac:dyDescent="0.2">
      <c r="A4" s="137">
        <f t="array" ref="A4">INDEX(__SAZBA__,MATCH(0,COUNTIF($A$1:A3,__SAZBA__),0))</f>
        <v>21</v>
      </c>
      <c r="B4" s="239"/>
      <c r="C4" s="240"/>
      <c r="D4" s="240"/>
      <c r="E4" s="240"/>
      <c r="F4" s="240"/>
      <c r="G4" s="239"/>
    </row>
    <row r="5" spans="1:7" s="235" customFormat="1" ht="15.75" customHeight="1" x14ac:dyDescent="0.2">
      <c r="B5" s="238" t="str">
        <f>IF(Zakazka!$I$6=0,"",Zakazka!$I$6)</f>
        <v>03: 3 . etapa - VO+zeleň</v>
      </c>
      <c r="C5" s="236" t="str">
        <f>IF(Zakazka!$O$6=0,"",Zakazka!$O$6)</f>
        <v/>
      </c>
      <c r="D5" s="237">
        <f>IF(Zakazka!$Q$6=0,"",Zakazka!$Q$6)</f>
        <v>20.599599999999999</v>
      </c>
      <c r="E5" s="236" t="str">
        <f>IF(Zakazka!$U$6=0,"",Zakazka!$U$6)</f>
        <v/>
      </c>
      <c r="F5" s="236" t="str">
        <f>IF(Zakazka!$V$6=0,"",Zakazka!$V$6)</f>
        <v/>
      </c>
      <c r="G5" s="236">
        <f>IF(Zakazka!$Y$6=0,"",Zakazka!$Y$6)</f>
        <v>12</v>
      </c>
    </row>
    <row r="6" spans="1:7" s="231" customFormat="1" ht="15" customHeight="1" outlineLevel="1" x14ac:dyDescent="0.2">
      <c r="B6" s="234" t="str">
        <f>IF(Zakazka!$I$7=0,"",Zakazka!$I$7)</f>
        <v>001: Zemní práce</v>
      </c>
      <c r="C6" s="232" t="str">
        <f>IF(Zakazka!$O$7=0,"",Zakazka!$O$7)</f>
        <v/>
      </c>
      <c r="D6" s="233">
        <f>IF(Zakazka!$Q$7=0,"",Zakazka!$Q$7)</f>
        <v>20.599599999999999</v>
      </c>
      <c r="E6" s="232" t="str">
        <f>IF(Zakazka!$U$7=0,"",Zakazka!$U$7)</f>
        <v/>
      </c>
      <c r="F6" s="232" t="str">
        <f>IF(Zakazka!$V$7=0,"",Zakazka!$V$7)</f>
        <v/>
      </c>
      <c r="G6" s="232">
        <f>IF(Zakazka!$Y$7=0,"",Zakazka!$Y$7)</f>
        <v>4</v>
      </c>
    </row>
    <row r="7" spans="1:7" s="231" customFormat="1" ht="15" customHeight="1" outlineLevel="1" x14ac:dyDescent="0.2">
      <c r="B7" s="234" t="str">
        <f>IF(Zakazka!$I$24=0,"",Zakazka!$I$24)</f>
        <v>099: Přesun hmot HSV</v>
      </c>
      <c r="C7" s="232" t="str">
        <f>IF(Zakazka!$O$24=0,"",Zakazka!$O$24)</f>
        <v/>
      </c>
      <c r="D7" s="233" t="str">
        <f>IF(Zakazka!$Q$24=0,"",Zakazka!$Q$24)</f>
        <v/>
      </c>
      <c r="E7" s="232" t="str">
        <f>IF(Zakazka!$U$24=0,"",Zakazka!$U$24)</f>
        <v/>
      </c>
      <c r="F7" s="232" t="str">
        <f>IF(Zakazka!$V$24=0,"",Zakazka!$V$24)</f>
        <v/>
      </c>
      <c r="G7" s="232">
        <f>IF(Zakazka!$Y$24=0,"",Zakazka!$Y$24)</f>
        <v>1</v>
      </c>
    </row>
    <row r="8" spans="1:7" s="231" customFormat="1" ht="15" customHeight="1" outlineLevel="1" x14ac:dyDescent="0.2">
      <c r="B8" s="234" t="str">
        <f>IF(Zakazka!$I$29=0,"",Zakazka!$I$29)</f>
        <v>740: Silnoproud</v>
      </c>
      <c r="C8" s="232" t="str">
        <f>IF(Zakazka!$O$29=0,"",Zakazka!$O$29)</f>
        <v/>
      </c>
      <c r="D8" s="233" t="str">
        <f>IF(Zakazka!$Q$29=0,"",Zakazka!$Q$29)</f>
        <v/>
      </c>
      <c r="E8" s="232" t="str">
        <f>IF(Zakazka!$U$29=0,"",Zakazka!$U$29)</f>
        <v/>
      </c>
      <c r="F8" s="232" t="str">
        <f>IF(Zakazka!$V$29=0,"",Zakazka!$V$29)</f>
        <v/>
      </c>
      <c r="G8" s="232">
        <f>IF(Zakazka!$Y$29=0,"",Zakazka!$Y$29)</f>
        <v>2</v>
      </c>
    </row>
    <row r="9" spans="1:7" s="231" customFormat="1" ht="15" customHeight="1" outlineLevel="1" x14ac:dyDescent="0.2">
      <c r="B9" s="234" t="str">
        <f>IF(Zakazka!$I$37=0,"",Zakazka!$I$37)</f>
        <v>V01: Průzkumné, geodetické a projektové práce</v>
      </c>
      <c r="C9" s="232" t="str">
        <f>IF(Zakazka!$O$37=0,"",Zakazka!$O$37)</f>
        <v/>
      </c>
      <c r="D9" s="233" t="str">
        <f>IF(Zakazka!$Q$37=0,"",Zakazka!$Q$37)</f>
        <v/>
      </c>
      <c r="E9" s="232" t="str">
        <f>IF(Zakazka!$U$37=0,"",Zakazka!$U$37)</f>
        <v/>
      </c>
      <c r="F9" s="232" t="str">
        <f>IF(Zakazka!$V$37=0,"",Zakazka!$V$37)</f>
        <v/>
      </c>
      <c r="G9" s="232">
        <f>IF(Zakazka!$Y$37=0,"",Zakazka!$Y$37)</f>
        <v>2</v>
      </c>
    </row>
    <row r="10" spans="1:7" s="231" customFormat="1" ht="15" customHeight="1" outlineLevel="1" x14ac:dyDescent="0.2">
      <c r="B10" s="234" t="str">
        <f>IF(Zakazka!$I$45=0,"",Zakazka!$I$45)</f>
        <v>V03: Zařízení staveniště</v>
      </c>
      <c r="C10" s="232" t="str">
        <f>IF(Zakazka!$O$45=0,"",Zakazka!$O$45)</f>
        <v/>
      </c>
      <c r="D10" s="233" t="str">
        <f>IF(Zakazka!$Q$45=0,"",Zakazka!$Q$45)</f>
        <v/>
      </c>
      <c r="E10" s="232" t="str">
        <f>IF(Zakazka!$U$45=0,"",Zakazka!$U$45)</f>
        <v/>
      </c>
      <c r="F10" s="232" t="str">
        <f>IF(Zakazka!$V$45=0,"",Zakazka!$V$45)</f>
        <v/>
      </c>
      <c r="G10" s="232">
        <f>IF(Zakazka!$Y$45=0,"",Zakazka!$Y$45)</f>
        <v>1</v>
      </c>
    </row>
    <row r="11" spans="1:7" s="231" customFormat="1" ht="15" customHeight="1" outlineLevel="1" x14ac:dyDescent="0.2">
      <c r="B11" s="234" t="str">
        <f>IF(Zakazka!$I$50=0,"",Zakazka!$I$50)</f>
        <v>V04: Inženýrská činnost</v>
      </c>
      <c r="C11" s="232" t="str">
        <f>IF(Zakazka!$O$50=0,"",Zakazka!$O$50)</f>
        <v/>
      </c>
      <c r="D11" s="233" t="str">
        <f>IF(Zakazka!$Q$50=0,"",Zakazka!$Q$50)</f>
        <v/>
      </c>
      <c r="E11" s="232" t="str">
        <f>IF(Zakazka!$U$50=0,"",Zakazka!$U$50)</f>
        <v/>
      </c>
      <c r="F11" s="232" t="str">
        <f>IF(Zakazka!$V$50=0,"",Zakazka!$V$50)</f>
        <v/>
      </c>
      <c r="G11" s="232">
        <f>IF(Zakazka!$Y$50=0,"",Zakazka!$Y$50)</f>
        <v>1</v>
      </c>
    </row>
    <row r="12" spans="1:7" s="231" customFormat="1" ht="15" customHeight="1" outlineLevel="1" x14ac:dyDescent="0.2">
      <c r="B12" s="234" t="str">
        <f>IF(Zakazka!$I$55=0,"",Zakazka!$I$55)</f>
        <v>V07: Provozní vlivy</v>
      </c>
      <c r="C12" s="232" t="str">
        <f>IF(Zakazka!$O$55=0,"",Zakazka!$O$55)</f>
        <v/>
      </c>
      <c r="D12" s="233" t="str">
        <f>IF(Zakazka!$Q$55=0,"",Zakazka!$Q$55)</f>
        <v/>
      </c>
      <c r="E12" s="232" t="str">
        <f>IF(Zakazka!$U$55=0,"",Zakazka!$U$55)</f>
        <v/>
      </c>
      <c r="F12" s="232" t="str">
        <f>IF(Zakazka!$V$55=0,"",Zakazka!$V$55)</f>
        <v/>
      </c>
      <c r="G12" s="232">
        <f>IF(Zakazka!$Y$55=0,"",Zakazka!$Y$55)</f>
        <v>1</v>
      </c>
    </row>
    <row r="13" spans="1:7" ht="13.5" outlineLevel="1" thickBot="1" x14ac:dyDescent="0.25">
      <c r="B13" s="230"/>
      <c r="G13" s="230"/>
    </row>
    <row r="14" spans="1:7" s="220" customFormat="1" ht="15" x14ac:dyDescent="0.25">
      <c r="A14" s="220">
        <f>SUM(A16:A17)</f>
        <v>0</v>
      </c>
      <c r="B14" s="221" t="s">
        <v>395</v>
      </c>
      <c r="C14" s="223">
        <f>SUBTOTAL(9,C5:C13)/2</f>
        <v>0</v>
      </c>
      <c r="D14" s="229"/>
      <c r="E14" s="222"/>
      <c r="F14" s="222"/>
      <c r="G14" s="221"/>
    </row>
    <row r="15" spans="1:7" s="220" customFormat="1" ht="15" x14ac:dyDescent="0.25">
      <c r="B15" s="227" t="s">
        <v>23</v>
      </c>
      <c r="C15" s="228">
        <f>SUBTOTAL(9,C16:C17)</f>
        <v>0</v>
      </c>
      <c r="G15" s="227"/>
    </row>
    <row r="16" spans="1:7" s="224" customFormat="1" x14ac:dyDescent="0.2">
      <c r="A16" s="224">
        <f>IF(ISNUMBER(A3),SUMIF(__SAZBA__,A3,__CENA__),0)</f>
        <v>0</v>
      </c>
      <c r="B16" s="225" t="str">
        <f>IF(A16=0,"","DPH " &amp; A3 &amp; " % ze základny: " &amp; TEXT(A16,"# ##0"))</f>
        <v/>
      </c>
      <c r="C16" s="226" t="str">
        <f>IF(A16=0,"",A16*A3/100)</f>
        <v/>
      </c>
      <c r="G16" s="225"/>
    </row>
    <row r="17" spans="1:7" s="224" customFormat="1" ht="13.5" thickBot="1" x14ac:dyDescent="0.25">
      <c r="A17" s="224">
        <f>IF(ISNUMBER(A4),SUMIF(__SAZBA__,A4,__CENA__),0)</f>
        <v>0</v>
      </c>
      <c r="B17" s="225" t="str">
        <f>IF(A17=0,"","DPH " &amp; A4 &amp; " % ze základny: " &amp; TEXT(A17,"# ##0"))</f>
        <v/>
      </c>
      <c r="C17" s="226" t="str">
        <f>IF(A17=0,"",A17*A4/100)</f>
        <v/>
      </c>
      <c r="G17" s="225"/>
    </row>
    <row r="18" spans="1:7" s="220" customFormat="1" ht="15" x14ac:dyDescent="0.25">
      <c r="B18" s="221" t="s">
        <v>394</v>
      </c>
      <c r="C18" s="223">
        <f>SUM(C14:C15)</f>
        <v>0</v>
      </c>
      <c r="D18" s="221"/>
      <c r="E18" s="222"/>
      <c r="F18" s="222"/>
      <c r="G18" s="221"/>
    </row>
  </sheetData>
  <pageMargins left="0.78740157480314965" right="0.78740157480314965" top="0.78740157480314965" bottom="0.78740157480314965" header="0.39370078740157483" footer="0.39370078740157483"/>
  <pageSetup paperSize="9" fitToHeight="0" orientation="landscape" horizontalDpi="300" verticalDpi="300" r:id="rId1"/>
  <headerFooter>
    <oddFooter>&amp;L&amp;8www.euroCALC.cz&amp;C&amp;8&amp;P z &amp;N&amp;R&amp;8&amp;D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Y61"/>
  <sheetViews>
    <sheetView showGridLines="0" view="pageBreakPreview" topLeftCell="F28" zoomScale="115" zoomScaleNormal="115" zoomScaleSheetLayoutView="115" workbookViewId="0">
      <selection activeCell="AB24" sqref="AB24"/>
    </sheetView>
  </sheetViews>
  <sheetFormatPr defaultColWidth="11.6640625" defaultRowHeight="12.75" outlineLevelRow="3" x14ac:dyDescent="0.2"/>
  <cols>
    <col min="1" max="5" width="11.6640625" style="137" hidden="1" customWidth="1"/>
    <col min="6" max="6" width="7" style="145" customWidth="1"/>
    <col min="7" max="7" width="5.5" style="142" customWidth="1"/>
    <col min="8" max="8" width="18.5" style="144" customWidth="1"/>
    <col min="9" max="9" width="93.33203125" style="143" customWidth="1"/>
    <col min="10" max="10" width="5.5" style="142" customWidth="1"/>
    <col min="11" max="11" width="17.5" style="141" hidden="1" customWidth="1"/>
    <col min="12" max="12" width="8.83203125" style="138" hidden="1" customWidth="1"/>
    <col min="13" max="13" width="18.5" style="141" customWidth="1"/>
    <col min="14" max="14" width="16" style="138" customWidth="1"/>
    <col min="15" max="15" width="20.1640625" style="140" customWidth="1"/>
    <col min="16" max="16" width="14.6640625" style="139" hidden="1" customWidth="1"/>
    <col min="17" max="17" width="18.5" style="138" hidden="1" customWidth="1"/>
    <col min="18" max="18" width="14.6640625" style="138" hidden="1" customWidth="1"/>
    <col min="19" max="19" width="18.5" style="138" hidden="1" customWidth="1"/>
    <col min="20" max="20" width="12.5" style="138" hidden="1" customWidth="1"/>
    <col min="21" max="21" width="18.6640625" style="138" hidden="1" customWidth="1"/>
    <col min="22" max="22" width="20.1640625" style="138" hidden="1" customWidth="1"/>
    <col min="23" max="23" width="33" style="138" hidden="1" customWidth="1"/>
    <col min="24" max="24" width="15.33203125" style="137" customWidth="1"/>
    <col min="25" max="25" width="11.6640625" style="137" hidden="1" customWidth="1"/>
    <col min="26" max="16384" width="11.6640625" style="137"/>
  </cols>
  <sheetData>
    <row r="1" spans="6:25" ht="21.6" customHeight="1" x14ac:dyDescent="0.25">
      <c r="F1" s="137" t="s">
        <v>393</v>
      </c>
      <c r="G1" s="218"/>
      <c r="H1" s="218"/>
      <c r="I1" s="218"/>
      <c r="J1" s="218"/>
      <c r="K1" s="217"/>
      <c r="L1" s="214"/>
      <c r="M1" s="217"/>
      <c r="N1" s="214"/>
      <c r="O1" s="216"/>
      <c r="P1" s="215"/>
      <c r="Q1" s="214"/>
      <c r="R1" s="214"/>
      <c r="S1" s="214"/>
      <c r="T1" s="214"/>
      <c r="U1" s="214"/>
      <c r="V1" s="214"/>
      <c r="W1" s="214"/>
    </row>
    <row r="2" spans="6:25" ht="21.6" customHeight="1" x14ac:dyDescent="0.25">
      <c r="F2" s="219" t="str">
        <f>'Kryci list'!C3</f>
        <v>Rekonstrukce ulice Obchodní zóna Otvice - 3 etapy - úprava</v>
      </c>
      <c r="G2" s="218"/>
      <c r="H2" s="218"/>
      <c r="I2" s="218"/>
      <c r="J2" s="218"/>
      <c r="K2" s="217"/>
      <c r="L2" s="214"/>
      <c r="M2" s="217"/>
      <c r="N2" s="214"/>
      <c r="O2" s="216"/>
      <c r="P2" s="215"/>
      <c r="Q2" s="214"/>
      <c r="R2" s="214"/>
      <c r="S2" s="214"/>
      <c r="T2" s="214"/>
      <c r="U2" s="214"/>
      <c r="V2" s="214"/>
      <c r="W2" s="214"/>
    </row>
    <row r="3" spans="6:25" s="211" customFormat="1" ht="13.5" thickBot="1" x14ac:dyDescent="0.25">
      <c r="F3" s="212" t="s">
        <v>392</v>
      </c>
      <c r="G3" s="212" t="s">
        <v>33</v>
      </c>
      <c r="H3" s="212" t="s">
        <v>32</v>
      </c>
      <c r="I3" s="213" t="s">
        <v>66</v>
      </c>
      <c r="J3" s="212" t="s">
        <v>67</v>
      </c>
      <c r="K3" s="212" t="s">
        <v>391</v>
      </c>
      <c r="L3" s="212" t="s">
        <v>390</v>
      </c>
      <c r="M3" s="212" t="s">
        <v>389</v>
      </c>
      <c r="N3" s="212" t="s">
        <v>388</v>
      </c>
      <c r="O3" s="212" t="s">
        <v>387</v>
      </c>
      <c r="P3" s="212" t="s">
        <v>386</v>
      </c>
      <c r="Q3" s="212" t="s">
        <v>385</v>
      </c>
      <c r="R3" s="212" t="s">
        <v>384</v>
      </c>
      <c r="S3" s="212" t="s">
        <v>383</v>
      </c>
      <c r="T3" s="212" t="s">
        <v>382</v>
      </c>
      <c r="U3" s="212" t="s">
        <v>23</v>
      </c>
      <c r="V3" s="212" t="s">
        <v>29</v>
      </c>
      <c r="W3" s="212" t="s">
        <v>381</v>
      </c>
      <c r="X3" s="212" t="s">
        <v>380</v>
      </c>
      <c r="Y3" s="211" t="s">
        <v>379</v>
      </c>
    </row>
    <row r="4" spans="6:25" ht="11.25" customHeight="1" x14ac:dyDescent="0.2">
      <c r="F4" s="207"/>
      <c r="G4" s="208"/>
      <c r="H4" s="210"/>
      <c r="I4" s="209"/>
      <c r="J4" s="208"/>
      <c r="K4" s="207"/>
      <c r="L4" s="207"/>
      <c r="M4" s="207"/>
      <c r="N4" s="207"/>
      <c r="O4" s="207"/>
      <c r="P4" s="207"/>
      <c r="Q4" s="207"/>
      <c r="R4" s="207"/>
      <c r="S4" s="207"/>
      <c r="T4" s="207"/>
      <c r="U4" s="207"/>
      <c r="V4" s="207"/>
      <c r="W4" s="206"/>
    </row>
    <row r="5" spans="6:25" s="146" customFormat="1" ht="12.75" customHeight="1" outlineLevel="2" x14ac:dyDescent="0.3">
      <c r="F5" s="154"/>
      <c r="G5" s="152"/>
      <c r="H5" s="152"/>
      <c r="I5" s="153"/>
      <c r="J5" s="152"/>
      <c r="K5" s="151"/>
      <c r="L5" s="147"/>
      <c r="M5" s="151"/>
      <c r="N5" s="147"/>
      <c r="O5" s="150"/>
      <c r="P5" s="149"/>
      <c r="Q5" s="147"/>
      <c r="R5" s="147"/>
      <c r="S5" s="147"/>
      <c r="T5" s="148" t="s">
        <v>328</v>
      </c>
      <c r="U5" s="147"/>
      <c r="V5" s="147"/>
      <c r="W5" s="147"/>
    </row>
    <row r="6" spans="6:25" s="196" customFormat="1" ht="18.75" customHeight="1" x14ac:dyDescent="0.2">
      <c r="F6" s="205"/>
      <c r="G6" s="203"/>
      <c r="H6" s="204"/>
      <c r="I6" s="204" t="s">
        <v>378</v>
      </c>
      <c r="J6" s="203"/>
      <c r="K6" s="202"/>
      <c r="L6" s="200"/>
      <c r="M6" s="202"/>
      <c r="N6" s="200"/>
      <c r="O6" s="197">
        <f>SUBTOTAL(9,O7:O60)</f>
        <v>0</v>
      </c>
      <c r="P6" s="201"/>
      <c r="Q6" s="197">
        <f>SUBTOTAL(9,Q7:Q60)</f>
        <v>20.599599999999999</v>
      </c>
      <c r="R6" s="200"/>
      <c r="S6" s="197">
        <f>SUBTOTAL(9,S7:S60)</f>
        <v>0</v>
      </c>
      <c r="T6" s="199"/>
      <c r="U6" s="197">
        <f>SUBTOTAL(9,U7:U60)</f>
        <v>0</v>
      </c>
      <c r="V6" s="197">
        <f>SUBTOTAL(9,V7:V60)</f>
        <v>0</v>
      </c>
      <c r="W6" s="198"/>
      <c r="Y6" s="197">
        <f>SUBTOTAL(9,Y7:Y60)</f>
        <v>12</v>
      </c>
    </row>
    <row r="7" spans="6:25" s="172" customFormat="1" ht="16.5" customHeight="1" outlineLevel="1" x14ac:dyDescent="0.2">
      <c r="F7" s="181"/>
      <c r="G7" s="179"/>
      <c r="H7" s="180"/>
      <c r="I7" s="180" t="s">
        <v>377</v>
      </c>
      <c r="J7" s="179"/>
      <c r="K7" s="178"/>
      <c r="L7" s="176"/>
      <c r="M7" s="178"/>
      <c r="N7" s="176"/>
      <c r="O7" s="173">
        <f>SUBTOTAL(9,O8:O23)</f>
        <v>0</v>
      </c>
      <c r="P7" s="177"/>
      <c r="Q7" s="173">
        <f>SUBTOTAL(9,Q8:Q23)</f>
        <v>20.599599999999999</v>
      </c>
      <c r="R7" s="176"/>
      <c r="S7" s="173">
        <f>SUBTOTAL(9,S8:S23)</f>
        <v>0</v>
      </c>
      <c r="T7" s="175"/>
      <c r="U7" s="173">
        <f>SUBTOTAL(9,U8:U23)</f>
        <v>0</v>
      </c>
      <c r="V7" s="173">
        <f>SUBTOTAL(9,V8:V23)</f>
        <v>0</v>
      </c>
      <c r="W7" s="174"/>
      <c r="Y7" s="173">
        <f>SUBTOTAL(9,Y8:Y23)</f>
        <v>4</v>
      </c>
    </row>
    <row r="8" spans="6:25" s="155" customFormat="1" ht="12" outlineLevel="2" x14ac:dyDescent="0.2">
      <c r="F8" s="171">
        <v>104</v>
      </c>
      <c r="G8" s="168" t="s">
        <v>361</v>
      </c>
      <c r="H8" s="170" t="s">
        <v>376</v>
      </c>
      <c r="I8" s="169" t="s">
        <v>375</v>
      </c>
      <c r="J8" s="168" t="s">
        <v>367</v>
      </c>
      <c r="K8" s="166">
        <v>980</v>
      </c>
      <c r="L8" s="167">
        <v>0</v>
      </c>
      <c r="M8" s="166">
        <v>980</v>
      </c>
      <c r="N8" s="327"/>
      <c r="O8" s="165">
        <f>M8*N8</f>
        <v>0</v>
      </c>
      <c r="P8" s="165"/>
      <c r="Q8" s="165">
        <f>M8*P8</f>
        <v>0</v>
      </c>
      <c r="R8" s="165"/>
      <c r="S8" s="165">
        <f>M8*R8</f>
        <v>0</v>
      </c>
      <c r="T8" s="165">
        <v>21</v>
      </c>
      <c r="U8" s="165">
        <f>O8*T8/100</f>
        <v>0</v>
      </c>
      <c r="V8" s="165">
        <f>U8+O8</f>
        <v>0</v>
      </c>
      <c r="W8" s="165"/>
      <c r="X8" s="165" t="s">
        <v>331</v>
      </c>
      <c r="Y8" s="165">
        <v>1</v>
      </c>
    </row>
    <row r="9" spans="6:25" s="155" customFormat="1" ht="12" outlineLevel="2" x14ac:dyDescent="0.2">
      <c r="F9" s="163"/>
      <c r="G9" s="162"/>
      <c r="H9" s="164" t="s">
        <v>330</v>
      </c>
      <c r="I9" s="339" t="s">
        <v>374</v>
      </c>
      <c r="J9" s="339"/>
      <c r="K9" s="339"/>
      <c r="L9" s="339"/>
      <c r="M9" s="339"/>
      <c r="N9" s="339"/>
      <c r="O9" s="339"/>
      <c r="P9" s="159"/>
      <c r="Q9" s="158"/>
      <c r="R9" s="159"/>
      <c r="S9" s="158"/>
      <c r="T9" s="157"/>
      <c r="U9" s="157"/>
      <c r="V9" s="157"/>
      <c r="W9" s="156"/>
    </row>
    <row r="10" spans="6:25" s="155" customFormat="1" ht="6" customHeight="1" outlineLevel="2" x14ac:dyDescent="0.2">
      <c r="F10" s="163"/>
      <c r="G10" s="162"/>
      <c r="H10" s="161"/>
      <c r="I10" s="160"/>
      <c r="J10" s="160"/>
      <c r="K10" s="160"/>
      <c r="L10" s="160"/>
      <c r="M10" s="160"/>
      <c r="N10" s="160"/>
      <c r="O10" s="160"/>
      <c r="P10" s="159"/>
      <c r="Q10" s="158"/>
      <c r="R10" s="159"/>
      <c r="S10" s="158"/>
      <c r="T10" s="157"/>
      <c r="U10" s="157"/>
      <c r="V10" s="157"/>
      <c r="W10" s="156"/>
    </row>
    <row r="11" spans="6:25" s="182" customFormat="1" ht="11.25" outlineLevel="3" x14ac:dyDescent="0.3">
      <c r="F11" s="195"/>
      <c r="G11" s="194"/>
      <c r="H11" s="193" t="str">
        <f>IF(AND(H10&lt;&gt;"Výkaz výměr:",I10=""),"Výkaz výměr:","")</f>
        <v>Výkaz výměr:</v>
      </c>
      <c r="I11" s="192" t="s">
        <v>373</v>
      </c>
      <c r="J11" s="191"/>
      <c r="K11" s="190"/>
      <c r="L11" s="189"/>
      <c r="M11" s="188">
        <v>980</v>
      </c>
      <c r="N11" s="184"/>
      <c r="O11" s="187"/>
      <c r="P11" s="186"/>
      <c r="Q11" s="184"/>
      <c r="R11" s="184"/>
      <c r="S11" s="184"/>
      <c r="T11" s="185" t="s">
        <v>328</v>
      </c>
      <c r="U11" s="184"/>
      <c r="V11" s="184"/>
      <c r="W11" s="183"/>
    </row>
    <row r="12" spans="6:25" s="155" customFormat="1" ht="12" outlineLevel="2" x14ac:dyDescent="0.2">
      <c r="F12" s="171">
        <v>105</v>
      </c>
      <c r="G12" s="168" t="s">
        <v>356</v>
      </c>
      <c r="H12" s="170" t="s">
        <v>372</v>
      </c>
      <c r="I12" s="169" t="s">
        <v>371</v>
      </c>
      <c r="J12" s="168" t="s">
        <v>238</v>
      </c>
      <c r="K12" s="166">
        <v>98</v>
      </c>
      <c r="L12" s="167">
        <v>0</v>
      </c>
      <c r="M12" s="166">
        <v>98</v>
      </c>
      <c r="N12" s="327"/>
      <c r="O12" s="165">
        <f>M12*N12</f>
        <v>0</v>
      </c>
      <c r="P12" s="165">
        <v>0.21</v>
      </c>
      <c r="Q12" s="165">
        <f>M12*P12</f>
        <v>20.58</v>
      </c>
      <c r="R12" s="165"/>
      <c r="S12" s="165">
        <f>M12*R12</f>
        <v>0</v>
      </c>
      <c r="T12" s="165">
        <v>21</v>
      </c>
      <c r="U12" s="165">
        <f>O12*T12/100</f>
        <v>0</v>
      </c>
      <c r="V12" s="165">
        <f>U12+O12</f>
        <v>0</v>
      </c>
      <c r="W12" s="165"/>
      <c r="X12" s="165" t="s">
        <v>331</v>
      </c>
      <c r="Y12" s="165">
        <v>1</v>
      </c>
    </row>
    <row r="13" spans="6:25" s="155" customFormat="1" ht="12" outlineLevel="2" x14ac:dyDescent="0.2">
      <c r="F13" s="163"/>
      <c r="G13" s="162"/>
      <c r="H13" s="164" t="s">
        <v>330</v>
      </c>
      <c r="I13" s="339" t="s">
        <v>371</v>
      </c>
      <c r="J13" s="339"/>
      <c r="K13" s="339"/>
      <c r="L13" s="339"/>
      <c r="M13" s="339"/>
      <c r="N13" s="339"/>
      <c r="O13" s="339"/>
      <c r="P13" s="159"/>
      <c r="Q13" s="158"/>
      <c r="R13" s="159"/>
      <c r="S13" s="158"/>
      <c r="T13" s="157"/>
      <c r="U13" s="157"/>
      <c r="V13" s="157"/>
      <c r="W13" s="156"/>
    </row>
    <row r="14" spans="6:25" s="155" customFormat="1" ht="6" customHeight="1" outlineLevel="2" x14ac:dyDescent="0.2">
      <c r="F14" s="163"/>
      <c r="G14" s="162"/>
      <c r="H14" s="161"/>
      <c r="I14" s="160"/>
      <c r="J14" s="160"/>
      <c r="K14" s="160"/>
      <c r="L14" s="160"/>
      <c r="M14" s="160"/>
      <c r="N14" s="160"/>
      <c r="O14" s="160"/>
      <c r="P14" s="159"/>
      <c r="Q14" s="158"/>
      <c r="R14" s="159"/>
      <c r="S14" s="158"/>
      <c r="T14" s="157"/>
      <c r="U14" s="157"/>
      <c r="V14" s="157"/>
      <c r="W14" s="156"/>
    </row>
    <row r="15" spans="6:25" s="182" customFormat="1" ht="11.25" outlineLevel="3" x14ac:dyDescent="0.3">
      <c r="F15" s="195"/>
      <c r="G15" s="194"/>
      <c r="H15" s="193" t="str">
        <f>IF(AND(H14&lt;&gt;"Výkaz výměr:",I14=""),"Výkaz výměr:","")</f>
        <v>Výkaz výměr:</v>
      </c>
      <c r="I15" s="192" t="s">
        <v>370</v>
      </c>
      <c r="J15" s="191"/>
      <c r="K15" s="190"/>
      <c r="L15" s="189"/>
      <c r="M15" s="188">
        <v>98</v>
      </c>
      <c r="N15" s="184"/>
      <c r="O15" s="187"/>
      <c r="P15" s="186"/>
      <c r="Q15" s="184"/>
      <c r="R15" s="184"/>
      <c r="S15" s="184"/>
      <c r="T15" s="185" t="s">
        <v>328</v>
      </c>
      <c r="U15" s="184"/>
      <c r="V15" s="184"/>
      <c r="W15" s="183"/>
    </row>
    <row r="16" spans="6:25" s="155" customFormat="1" ht="12" outlineLevel="2" x14ac:dyDescent="0.2">
      <c r="F16" s="171">
        <v>106</v>
      </c>
      <c r="G16" s="168" t="s">
        <v>361</v>
      </c>
      <c r="H16" s="170" t="s">
        <v>369</v>
      </c>
      <c r="I16" s="169" t="s">
        <v>368</v>
      </c>
      <c r="J16" s="168" t="s">
        <v>367</v>
      </c>
      <c r="K16" s="166">
        <v>980</v>
      </c>
      <c r="L16" s="167">
        <v>0</v>
      </c>
      <c r="M16" s="166">
        <v>980</v>
      </c>
      <c r="N16" s="327"/>
      <c r="O16" s="165">
        <f>M16*N16</f>
        <v>0</v>
      </c>
      <c r="P16" s="165"/>
      <c r="Q16" s="165">
        <f>M16*P16</f>
        <v>0</v>
      </c>
      <c r="R16" s="165"/>
      <c r="S16" s="165">
        <f>M16*R16</f>
        <v>0</v>
      </c>
      <c r="T16" s="165">
        <v>21</v>
      </c>
      <c r="U16" s="165">
        <f>O16*T16/100</f>
        <v>0</v>
      </c>
      <c r="V16" s="165">
        <f>U16+O16</f>
        <v>0</v>
      </c>
      <c r="W16" s="165"/>
      <c r="X16" s="165" t="s">
        <v>331</v>
      </c>
      <c r="Y16" s="165">
        <v>1</v>
      </c>
    </row>
    <row r="17" spans="6:25" s="155" customFormat="1" ht="12" outlineLevel="2" x14ac:dyDescent="0.2">
      <c r="F17" s="163"/>
      <c r="G17" s="162"/>
      <c r="H17" s="164" t="s">
        <v>330</v>
      </c>
      <c r="I17" s="339" t="s">
        <v>366</v>
      </c>
      <c r="J17" s="339"/>
      <c r="K17" s="339"/>
      <c r="L17" s="339"/>
      <c r="M17" s="339"/>
      <c r="N17" s="339"/>
      <c r="O17" s="339"/>
      <c r="P17" s="159"/>
      <c r="Q17" s="158"/>
      <c r="R17" s="159"/>
      <c r="S17" s="158"/>
      <c r="T17" s="157"/>
      <c r="U17" s="157"/>
      <c r="V17" s="157"/>
      <c r="W17" s="156"/>
    </row>
    <row r="18" spans="6:25" s="155" customFormat="1" ht="6" customHeight="1" outlineLevel="2" x14ac:dyDescent="0.2">
      <c r="F18" s="163"/>
      <c r="G18" s="162"/>
      <c r="H18" s="161"/>
      <c r="I18" s="160"/>
      <c r="J18" s="160"/>
      <c r="K18" s="160"/>
      <c r="L18" s="160"/>
      <c r="M18" s="160"/>
      <c r="N18" s="160"/>
      <c r="O18" s="160"/>
      <c r="P18" s="159"/>
      <c r="Q18" s="158"/>
      <c r="R18" s="159"/>
      <c r="S18" s="158"/>
      <c r="T18" s="157"/>
      <c r="U18" s="157"/>
      <c r="V18" s="157"/>
      <c r="W18" s="156"/>
    </row>
    <row r="19" spans="6:25" s="155" customFormat="1" ht="12" outlineLevel="2" x14ac:dyDescent="0.2">
      <c r="F19" s="171">
        <v>107</v>
      </c>
      <c r="G19" s="168" t="s">
        <v>356</v>
      </c>
      <c r="H19" s="170" t="s">
        <v>365</v>
      </c>
      <c r="I19" s="169" t="s">
        <v>364</v>
      </c>
      <c r="J19" s="168" t="s">
        <v>144</v>
      </c>
      <c r="K19" s="166">
        <v>19.600000000000001</v>
      </c>
      <c r="L19" s="167">
        <v>0</v>
      </c>
      <c r="M19" s="166">
        <v>19.600000000000001</v>
      </c>
      <c r="N19" s="327"/>
      <c r="O19" s="165">
        <f>M19*N19</f>
        <v>0</v>
      </c>
      <c r="P19" s="165">
        <v>1E-3</v>
      </c>
      <c r="Q19" s="165">
        <f>M19*P19</f>
        <v>1.9600000000000003E-2</v>
      </c>
      <c r="R19" s="165"/>
      <c r="S19" s="165">
        <f>M19*R19</f>
        <v>0</v>
      </c>
      <c r="T19" s="165">
        <v>21</v>
      </c>
      <c r="U19" s="165">
        <f>O19*T19/100</f>
        <v>0</v>
      </c>
      <c r="V19" s="165">
        <f>U19+O19</f>
        <v>0</v>
      </c>
      <c r="W19" s="165"/>
      <c r="X19" s="165" t="s">
        <v>331</v>
      </c>
      <c r="Y19" s="165">
        <v>1</v>
      </c>
    </row>
    <row r="20" spans="6:25" s="155" customFormat="1" ht="12" outlineLevel="2" x14ac:dyDescent="0.2">
      <c r="F20" s="163"/>
      <c r="G20" s="162"/>
      <c r="H20" s="164" t="s">
        <v>330</v>
      </c>
      <c r="I20" s="339" t="s">
        <v>364</v>
      </c>
      <c r="J20" s="339"/>
      <c r="K20" s="339"/>
      <c r="L20" s="339"/>
      <c r="M20" s="339"/>
      <c r="N20" s="339"/>
      <c r="O20" s="339"/>
      <c r="P20" s="159"/>
      <c r="Q20" s="158"/>
      <c r="R20" s="159"/>
      <c r="S20" s="158"/>
      <c r="T20" s="157"/>
      <c r="U20" s="157"/>
      <c r="V20" s="157"/>
      <c r="W20" s="156"/>
    </row>
    <row r="21" spans="6:25" s="155" customFormat="1" ht="6" customHeight="1" outlineLevel="2" x14ac:dyDescent="0.2">
      <c r="F21" s="163"/>
      <c r="G21" s="162"/>
      <c r="H21" s="161"/>
      <c r="I21" s="160"/>
      <c r="J21" s="160"/>
      <c r="K21" s="160"/>
      <c r="L21" s="160"/>
      <c r="M21" s="160"/>
      <c r="N21" s="160"/>
      <c r="O21" s="160"/>
      <c r="P21" s="159"/>
      <c r="Q21" s="158"/>
      <c r="R21" s="159"/>
      <c r="S21" s="158"/>
      <c r="T21" s="157"/>
      <c r="U21" s="157"/>
      <c r="V21" s="157"/>
      <c r="W21" s="156"/>
    </row>
    <row r="22" spans="6:25" s="182" customFormat="1" ht="11.25" outlineLevel="3" x14ac:dyDescent="0.3">
      <c r="F22" s="195"/>
      <c r="G22" s="194"/>
      <c r="H22" s="193" t="str">
        <f>IF(AND(H21&lt;&gt;"Výkaz výměr:",I21=""),"Výkaz výměr:","")</f>
        <v>Výkaz výměr:</v>
      </c>
      <c r="I22" s="192" t="s">
        <v>363</v>
      </c>
      <c r="J22" s="191"/>
      <c r="K22" s="190"/>
      <c r="L22" s="189"/>
      <c r="M22" s="188">
        <v>19.600000000000001</v>
      </c>
      <c r="N22" s="184"/>
      <c r="O22" s="187"/>
      <c r="P22" s="186"/>
      <c r="Q22" s="184"/>
      <c r="R22" s="184"/>
      <c r="S22" s="184"/>
      <c r="T22" s="185" t="s">
        <v>328</v>
      </c>
      <c r="U22" s="184"/>
      <c r="V22" s="184"/>
      <c r="W22" s="183"/>
    </row>
    <row r="23" spans="6:25" s="146" customFormat="1" ht="12.75" customHeight="1" outlineLevel="2" x14ac:dyDescent="0.3">
      <c r="F23" s="154"/>
      <c r="G23" s="152"/>
      <c r="H23" s="152"/>
      <c r="I23" s="153"/>
      <c r="J23" s="152"/>
      <c r="K23" s="151"/>
      <c r="L23" s="147"/>
      <c r="M23" s="151"/>
      <c r="N23" s="147"/>
      <c r="O23" s="150"/>
      <c r="P23" s="149"/>
      <c r="Q23" s="147"/>
      <c r="R23" s="147"/>
      <c r="S23" s="147"/>
      <c r="T23" s="148" t="s">
        <v>328</v>
      </c>
      <c r="U23" s="147"/>
      <c r="V23" s="147"/>
      <c r="W23" s="147"/>
    </row>
    <row r="24" spans="6:25" s="172" customFormat="1" ht="16.5" customHeight="1" outlineLevel="1" x14ac:dyDescent="0.2">
      <c r="F24" s="181"/>
      <c r="G24" s="179"/>
      <c r="H24" s="180"/>
      <c r="I24" s="180" t="s">
        <v>362</v>
      </c>
      <c r="J24" s="179"/>
      <c r="K24" s="178"/>
      <c r="L24" s="176"/>
      <c r="M24" s="178"/>
      <c r="N24" s="176"/>
      <c r="O24" s="173">
        <f>SUBTOTAL(9,O25:O28)</f>
        <v>0</v>
      </c>
      <c r="P24" s="177"/>
      <c r="Q24" s="173">
        <f>SUBTOTAL(9,Q25:Q28)</f>
        <v>0</v>
      </c>
      <c r="R24" s="176"/>
      <c r="S24" s="173">
        <f>SUBTOTAL(9,S25:S28)</f>
        <v>0</v>
      </c>
      <c r="T24" s="175"/>
      <c r="U24" s="173">
        <f>SUBTOTAL(9,U25:U28)</f>
        <v>0</v>
      </c>
      <c r="V24" s="173">
        <f>SUBTOTAL(9,V25:V28)</f>
        <v>0</v>
      </c>
      <c r="W24" s="174"/>
      <c r="Y24" s="173">
        <f>SUBTOTAL(9,Y25:Y28)</f>
        <v>1</v>
      </c>
    </row>
    <row r="25" spans="6:25" s="155" customFormat="1" ht="12" outlineLevel="2" x14ac:dyDescent="0.2">
      <c r="F25" s="171">
        <v>108</v>
      </c>
      <c r="G25" s="168" t="s">
        <v>361</v>
      </c>
      <c r="H25" s="170" t="s">
        <v>360</v>
      </c>
      <c r="I25" s="169" t="s">
        <v>359</v>
      </c>
      <c r="J25" s="168" t="s">
        <v>190</v>
      </c>
      <c r="K25" s="166">
        <v>20.599599999999999</v>
      </c>
      <c r="L25" s="167">
        <v>0</v>
      </c>
      <c r="M25" s="166">
        <v>20.599599999999999</v>
      </c>
      <c r="N25" s="327"/>
      <c r="O25" s="165">
        <f>M25*N25</f>
        <v>0</v>
      </c>
      <c r="P25" s="165"/>
      <c r="Q25" s="165">
        <f>M25*P25</f>
        <v>0</v>
      </c>
      <c r="R25" s="165"/>
      <c r="S25" s="165">
        <f>M25*R25</f>
        <v>0</v>
      </c>
      <c r="T25" s="165">
        <v>21</v>
      </c>
      <c r="U25" s="165">
        <f>O25*T25/100</f>
        <v>0</v>
      </c>
      <c r="V25" s="165">
        <f>U25+O25</f>
        <v>0</v>
      </c>
      <c r="W25" s="165"/>
      <c r="X25" s="165" t="s">
        <v>331</v>
      </c>
      <c r="Y25" s="165">
        <v>1</v>
      </c>
    </row>
    <row r="26" spans="6:25" s="155" customFormat="1" ht="12" outlineLevel="2" x14ac:dyDescent="0.2">
      <c r="F26" s="163"/>
      <c r="G26" s="162"/>
      <c r="H26" s="164" t="s">
        <v>330</v>
      </c>
      <c r="I26" s="339" t="s">
        <v>358</v>
      </c>
      <c r="J26" s="339"/>
      <c r="K26" s="339"/>
      <c r="L26" s="339"/>
      <c r="M26" s="339"/>
      <c r="N26" s="339"/>
      <c r="O26" s="339"/>
      <c r="P26" s="159"/>
      <c r="Q26" s="158"/>
      <c r="R26" s="159"/>
      <c r="S26" s="158"/>
      <c r="T26" s="157"/>
      <c r="U26" s="157"/>
      <c r="V26" s="157"/>
      <c r="W26" s="156"/>
    </row>
    <row r="27" spans="6:25" s="155" customFormat="1" ht="6" customHeight="1" outlineLevel="2" x14ac:dyDescent="0.2">
      <c r="F27" s="163"/>
      <c r="G27" s="162"/>
      <c r="H27" s="161"/>
      <c r="I27" s="160"/>
      <c r="J27" s="160"/>
      <c r="K27" s="160"/>
      <c r="L27" s="160"/>
      <c r="M27" s="160"/>
      <c r="N27" s="160"/>
      <c r="O27" s="160"/>
      <c r="P27" s="159"/>
      <c r="Q27" s="158"/>
      <c r="R27" s="159"/>
      <c r="S27" s="158"/>
      <c r="T27" s="157"/>
      <c r="U27" s="157"/>
      <c r="V27" s="157"/>
      <c r="W27" s="156"/>
    </row>
    <row r="28" spans="6:25" s="146" customFormat="1" ht="12.75" customHeight="1" outlineLevel="2" x14ac:dyDescent="0.3">
      <c r="F28" s="154"/>
      <c r="G28" s="152"/>
      <c r="H28" s="152"/>
      <c r="I28" s="153"/>
      <c r="J28" s="152"/>
      <c r="K28" s="151"/>
      <c r="L28" s="147"/>
      <c r="M28" s="151"/>
      <c r="N28" s="147"/>
      <c r="O28" s="150"/>
      <c r="P28" s="149"/>
      <c r="Q28" s="147"/>
      <c r="R28" s="147"/>
      <c r="S28" s="147"/>
      <c r="T28" s="148" t="s">
        <v>328</v>
      </c>
      <c r="U28" s="147"/>
      <c r="V28" s="147"/>
      <c r="W28" s="147"/>
    </row>
    <row r="29" spans="6:25" s="172" customFormat="1" ht="16.5" customHeight="1" outlineLevel="1" x14ac:dyDescent="0.2">
      <c r="F29" s="181"/>
      <c r="G29" s="179"/>
      <c r="H29" s="180"/>
      <c r="I29" s="180" t="s">
        <v>357</v>
      </c>
      <c r="J29" s="179"/>
      <c r="K29" s="178"/>
      <c r="L29" s="176"/>
      <c r="M29" s="178"/>
      <c r="N29" s="176"/>
      <c r="O29" s="173">
        <f>SUBTOTAL(9,O30:O36)</f>
        <v>0</v>
      </c>
      <c r="P29" s="177"/>
      <c r="Q29" s="173">
        <f>SUBTOTAL(9,Q30:Q36)</f>
        <v>0</v>
      </c>
      <c r="R29" s="176"/>
      <c r="S29" s="173">
        <f>SUBTOTAL(9,S30:S36)</f>
        <v>0</v>
      </c>
      <c r="T29" s="175"/>
      <c r="U29" s="173">
        <f>SUBTOTAL(9,U30:U36)</f>
        <v>0</v>
      </c>
      <c r="V29" s="173">
        <f>SUBTOTAL(9,V30:V36)</f>
        <v>0</v>
      </c>
      <c r="W29" s="174"/>
      <c r="Y29" s="173">
        <f>SUBTOTAL(9,Y30:Y36)</f>
        <v>2</v>
      </c>
    </row>
    <row r="30" spans="6:25" s="155" customFormat="1" ht="12" outlineLevel="2" x14ac:dyDescent="0.2">
      <c r="F30" s="171">
        <v>109</v>
      </c>
      <c r="G30" s="168" t="s">
        <v>356</v>
      </c>
      <c r="H30" s="170" t="s">
        <v>355</v>
      </c>
      <c r="I30" s="169" t="s">
        <v>354</v>
      </c>
      <c r="J30" s="168" t="s">
        <v>324</v>
      </c>
      <c r="K30" s="166">
        <v>1</v>
      </c>
      <c r="L30" s="167">
        <v>0</v>
      </c>
      <c r="M30" s="166">
        <v>1</v>
      </c>
      <c r="N30" s="327">
        <f>'18075-VO '!I58</f>
        <v>0</v>
      </c>
      <c r="O30" s="165">
        <f>M30*N30</f>
        <v>0</v>
      </c>
      <c r="P30" s="165"/>
      <c r="Q30" s="165">
        <f>M30*P30</f>
        <v>0</v>
      </c>
      <c r="R30" s="165"/>
      <c r="S30" s="165">
        <f>M30*R30</f>
        <v>0</v>
      </c>
      <c r="T30" s="165">
        <v>21</v>
      </c>
      <c r="U30" s="165">
        <f>O30*T30/100</f>
        <v>0</v>
      </c>
      <c r="V30" s="165">
        <f>U30+O30</f>
        <v>0</v>
      </c>
      <c r="W30" s="165"/>
      <c r="X30" s="165" t="s">
        <v>331</v>
      </c>
      <c r="Y30" s="165">
        <v>1</v>
      </c>
    </row>
    <row r="31" spans="6:25" s="155" customFormat="1" ht="12" outlineLevel="2" x14ac:dyDescent="0.2">
      <c r="F31" s="163"/>
      <c r="G31" s="162"/>
      <c r="H31" s="164" t="s">
        <v>330</v>
      </c>
      <c r="I31" s="339"/>
      <c r="J31" s="339"/>
      <c r="K31" s="339"/>
      <c r="L31" s="339"/>
      <c r="M31" s="339"/>
      <c r="N31" s="339"/>
      <c r="O31" s="339"/>
      <c r="P31" s="159"/>
      <c r="Q31" s="158"/>
      <c r="R31" s="159"/>
      <c r="S31" s="158"/>
      <c r="T31" s="157"/>
      <c r="U31" s="157"/>
      <c r="V31" s="157"/>
      <c r="W31" s="156"/>
    </row>
    <row r="32" spans="6:25" s="155" customFormat="1" ht="6" customHeight="1" outlineLevel="2" x14ac:dyDescent="0.2">
      <c r="F32" s="163"/>
      <c r="G32" s="162"/>
      <c r="H32" s="161"/>
      <c r="I32" s="160"/>
      <c r="J32" s="160"/>
      <c r="K32" s="160"/>
      <c r="L32" s="160"/>
      <c r="M32" s="160"/>
      <c r="N32" s="160"/>
      <c r="O32" s="160"/>
      <c r="P32" s="159"/>
      <c r="Q32" s="158"/>
      <c r="R32" s="159"/>
      <c r="S32" s="158"/>
      <c r="T32" s="157"/>
      <c r="U32" s="157"/>
      <c r="V32" s="157"/>
      <c r="W32" s="156"/>
    </row>
    <row r="33" spans="6:25" s="155" customFormat="1" ht="12" outlineLevel="2" x14ac:dyDescent="0.2">
      <c r="F33" s="171">
        <v>110</v>
      </c>
      <c r="G33" s="168" t="s">
        <v>353</v>
      </c>
      <c r="H33" s="170" t="s">
        <v>352</v>
      </c>
      <c r="I33" s="169" t="s">
        <v>351</v>
      </c>
      <c r="J33" s="168" t="s">
        <v>324</v>
      </c>
      <c r="K33" s="166">
        <v>1</v>
      </c>
      <c r="L33" s="167">
        <v>0</v>
      </c>
      <c r="M33" s="166">
        <v>1</v>
      </c>
      <c r="N33" s="327">
        <f>'18075-VO '!J58-'18075-VO '!J64</f>
        <v>0</v>
      </c>
      <c r="O33" s="165">
        <f>M33*N33</f>
        <v>0</v>
      </c>
      <c r="P33" s="165"/>
      <c r="Q33" s="165">
        <f>M33*P33</f>
        <v>0</v>
      </c>
      <c r="R33" s="165"/>
      <c r="S33" s="165">
        <f>M33*R33</f>
        <v>0</v>
      </c>
      <c r="T33" s="165">
        <v>21</v>
      </c>
      <c r="U33" s="165">
        <f>O33*T33/100</f>
        <v>0</v>
      </c>
      <c r="V33" s="165">
        <f>U33+O33</f>
        <v>0</v>
      </c>
      <c r="W33" s="165"/>
      <c r="X33" s="165" t="s">
        <v>331</v>
      </c>
      <c r="Y33" s="165">
        <v>1</v>
      </c>
    </row>
    <row r="34" spans="6:25" s="155" customFormat="1" ht="12" outlineLevel="2" x14ac:dyDescent="0.2">
      <c r="F34" s="163"/>
      <c r="G34" s="162"/>
      <c r="H34" s="164" t="s">
        <v>330</v>
      </c>
      <c r="I34" s="339"/>
      <c r="J34" s="339"/>
      <c r="K34" s="339"/>
      <c r="L34" s="339"/>
      <c r="M34" s="339"/>
      <c r="N34" s="339"/>
      <c r="O34" s="339"/>
      <c r="P34" s="159"/>
      <c r="Q34" s="158"/>
      <c r="R34" s="159"/>
      <c r="S34" s="158"/>
      <c r="T34" s="157"/>
      <c r="U34" s="157"/>
      <c r="V34" s="157"/>
      <c r="W34" s="156"/>
    </row>
    <row r="35" spans="6:25" s="155" customFormat="1" ht="6" customHeight="1" outlineLevel="2" x14ac:dyDescent="0.2">
      <c r="F35" s="163"/>
      <c r="G35" s="162"/>
      <c r="H35" s="161"/>
      <c r="I35" s="160"/>
      <c r="J35" s="160"/>
      <c r="K35" s="160"/>
      <c r="L35" s="160"/>
      <c r="M35" s="160"/>
      <c r="N35" s="160"/>
      <c r="O35" s="160"/>
      <c r="P35" s="159"/>
      <c r="Q35" s="158"/>
      <c r="R35" s="159"/>
      <c r="S35" s="158"/>
      <c r="T35" s="157"/>
      <c r="U35" s="157"/>
      <c r="V35" s="157"/>
      <c r="W35" s="156"/>
    </row>
    <row r="36" spans="6:25" s="146" customFormat="1" ht="12.75" customHeight="1" outlineLevel="2" x14ac:dyDescent="0.3">
      <c r="F36" s="154"/>
      <c r="G36" s="152"/>
      <c r="H36" s="152"/>
      <c r="I36" s="153"/>
      <c r="J36" s="152"/>
      <c r="K36" s="151"/>
      <c r="L36" s="147"/>
      <c r="M36" s="151"/>
      <c r="N36" s="147"/>
      <c r="O36" s="150"/>
      <c r="P36" s="149"/>
      <c r="Q36" s="147"/>
      <c r="R36" s="147"/>
      <c r="S36" s="147"/>
      <c r="T36" s="148" t="s">
        <v>328</v>
      </c>
      <c r="U36" s="147"/>
      <c r="V36" s="147"/>
      <c r="W36" s="147"/>
    </row>
    <row r="37" spans="6:25" s="172" customFormat="1" ht="16.5" customHeight="1" outlineLevel="1" x14ac:dyDescent="0.2">
      <c r="F37" s="181"/>
      <c r="G37" s="179"/>
      <c r="H37" s="180"/>
      <c r="I37" s="180" t="s">
        <v>350</v>
      </c>
      <c r="J37" s="179"/>
      <c r="K37" s="178"/>
      <c r="L37" s="176"/>
      <c r="M37" s="178"/>
      <c r="N37" s="176"/>
      <c r="O37" s="173">
        <f>SUBTOTAL(9,O38:O44)</f>
        <v>0</v>
      </c>
      <c r="P37" s="177"/>
      <c r="Q37" s="173">
        <f>SUBTOTAL(9,Q38:Q44)</f>
        <v>0</v>
      </c>
      <c r="R37" s="176"/>
      <c r="S37" s="173">
        <f>SUBTOTAL(9,S38:S44)</f>
        <v>0</v>
      </c>
      <c r="T37" s="175"/>
      <c r="U37" s="173">
        <f>SUBTOTAL(9,U38:U44)</f>
        <v>0</v>
      </c>
      <c r="V37" s="173">
        <f>SUBTOTAL(9,V38:V44)</f>
        <v>0</v>
      </c>
      <c r="W37" s="174"/>
      <c r="Y37" s="173">
        <f>SUBTOTAL(9,Y38:Y44)</f>
        <v>2</v>
      </c>
    </row>
    <row r="38" spans="6:25" s="155" customFormat="1" ht="12" outlineLevel="2" x14ac:dyDescent="0.2">
      <c r="F38" s="171">
        <v>111</v>
      </c>
      <c r="G38" s="168" t="s">
        <v>334</v>
      </c>
      <c r="H38" s="170" t="s">
        <v>349</v>
      </c>
      <c r="I38" s="169" t="s">
        <v>348</v>
      </c>
      <c r="J38" s="168" t="s">
        <v>324</v>
      </c>
      <c r="K38" s="166">
        <v>1</v>
      </c>
      <c r="L38" s="167">
        <v>0</v>
      </c>
      <c r="M38" s="166">
        <v>1</v>
      </c>
      <c r="N38" s="327"/>
      <c r="O38" s="165">
        <f>M38*N38</f>
        <v>0</v>
      </c>
      <c r="P38" s="165"/>
      <c r="Q38" s="165">
        <f>M38*P38</f>
        <v>0</v>
      </c>
      <c r="R38" s="165"/>
      <c r="S38" s="165">
        <f>M38*R38</f>
        <v>0</v>
      </c>
      <c r="T38" s="165">
        <v>21</v>
      </c>
      <c r="U38" s="165">
        <f>O38*T38/100</f>
        <v>0</v>
      </c>
      <c r="V38" s="165">
        <f>U38+O38</f>
        <v>0</v>
      </c>
      <c r="W38" s="165"/>
      <c r="X38" s="165" t="s">
        <v>331</v>
      </c>
      <c r="Y38" s="165">
        <v>1</v>
      </c>
    </row>
    <row r="39" spans="6:25" s="155" customFormat="1" ht="12" outlineLevel="2" x14ac:dyDescent="0.2">
      <c r="F39" s="163"/>
      <c r="G39" s="162"/>
      <c r="H39" s="164" t="s">
        <v>330</v>
      </c>
      <c r="I39" s="339" t="s">
        <v>347</v>
      </c>
      <c r="J39" s="339"/>
      <c r="K39" s="339"/>
      <c r="L39" s="339"/>
      <c r="M39" s="339"/>
      <c r="N39" s="339"/>
      <c r="O39" s="339"/>
      <c r="P39" s="159"/>
      <c r="Q39" s="158"/>
      <c r="R39" s="159"/>
      <c r="S39" s="158"/>
      <c r="T39" s="157"/>
      <c r="U39" s="157"/>
      <c r="V39" s="157"/>
      <c r="W39" s="156"/>
    </row>
    <row r="40" spans="6:25" s="155" customFormat="1" ht="6" customHeight="1" outlineLevel="2" x14ac:dyDescent="0.2">
      <c r="F40" s="163"/>
      <c r="G40" s="162"/>
      <c r="H40" s="161"/>
      <c r="I40" s="160"/>
      <c r="J40" s="160"/>
      <c r="K40" s="160"/>
      <c r="L40" s="160"/>
      <c r="M40" s="160"/>
      <c r="N40" s="160"/>
      <c r="O40" s="160"/>
      <c r="P40" s="159"/>
      <c r="Q40" s="158"/>
      <c r="R40" s="159"/>
      <c r="S40" s="158"/>
      <c r="T40" s="157"/>
      <c r="U40" s="157"/>
      <c r="V40" s="157"/>
      <c r="W40" s="156"/>
    </row>
    <row r="41" spans="6:25" s="155" customFormat="1" ht="12" outlineLevel="2" x14ac:dyDescent="0.2">
      <c r="F41" s="171">
        <v>112</v>
      </c>
      <c r="G41" s="168" t="s">
        <v>334</v>
      </c>
      <c r="H41" s="170" t="s">
        <v>346</v>
      </c>
      <c r="I41" s="169" t="s">
        <v>345</v>
      </c>
      <c r="J41" s="168" t="s">
        <v>324</v>
      </c>
      <c r="K41" s="166">
        <v>1</v>
      </c>
      <c r="L41" s="167">
        <v>0</v>
      </c>
      <c r="M41" s="166">
        <v>1</v>
      </c>
      <c r="N41" s="327"/>
      <c r="O41" s="165">
        <f>M41*N41</f>
        <v>0</v>
      </c>
      <c r="P41" s="165"/>
      <c r="Q41" s="165">
        <f>M41*P41</f>
        <v>0</v>
      </c>
      <c r="R41" s="165"/>
      <c r="S41" s="165">
        <f>M41*R41</f>
        <v>0</v>
      </c>
      <c r="T41" s="165">
        <v>21</v>
      </c>
      <c r="U41" s="165">
        <f>O41*T41/100</f>
        <v>0</v>
      </c>
      <c r="V41" s="165">
        <f>U41+O41</f>
        <v>0</v>
      </c>
      <c r="W41" s="165"/>
      <c r="X41" s="165" t="s">
        <v>331</v>
      </c>
      <c r="Y41" s="165">
        <v>1</v>
      </c>
    </row>
    <row r="42" spans="6:25" s="155" customFormat="1" ht="12" outlineLevel="2" x14ac:dyDescent="0.2">
      <c r="F42" s="163"/>
      <c r="G42" s="162"/>
      <c r="H42" s="164" t="s">
        <v>330</v>
      </c>
      <c r="I42" s="339" t="s">
        <v>344</v>
      </c>
      <c r="J42" s="339"/>
      <c r="K42" s="339"/>
      <c r="L42" s="339"/>
      <c r="M42" s="339"/>
      <c r="N42" s="339"/>
      <c r="O42" s="339"/>
      <c r="P42" s="159"/>
      <c r="Q42" s="158"/>
      <c r="R42" s="159"/>
      <c r="S42" s="158"/>
      <c r="T42" s="157"/>
      <c r="U42" s="157"/>
      <c r="V42" s="157"/>
      <c r="W42" s="156"/>
    </row>
    <row r="43" spans="6:25" s="155" customFormat="1" ht="6" customHeight="1" outlineLevel="2" x14ac:dyDescent="0.2">
      <c r="F43" s="163"/>
      <c r="G43" s="162"/>
      <c r="H43" s="161"/>
      <c r="I43" s="160"/>
      <c r="J43" s="160"/>
      <c r="K43" s="160"/>
      <c r="L43" s="160"/>
      <c r="M43" s="160"/>
      <c r="N43" s="160"/>
      <c r="O43" s="160"/>
      <c r="P43" s="159"/>
      <c r="Q43" s="158"/>
      <c r="R43" s="159"/>
      <c r="S43" s="158"/>
      <c r="T43" s="157"/>
      <c r="U43" s="157"/>
      <c r="V43" s="157"/>
      <c r="W43" s="156"/>
    </row>
    <row r="44" spans="6:25" s="146" customFormat="1" ht="12.75" customHeight="1" outlineLevel="2" x14ac:dyDescent="0.3">
      <c r="F44" s="154"/>
      <c r="G44" s="152"/>
      <c r="H44" s="152"/>
      <c r="I44" s="153"/>
      <c r="J44" s="152"/>
      <c r="K44" s="151"/>
      <c r="L44" s="147"/>
      <c r="M44" s="151"/>
      <c r="N44" s="147"/>
      <c r="O44" s="150"/>
      <c r="P44" s="149"/>
      <c r="Q44" s="147"/>
      <c r="R44" s="147"/>
      <c r="S44" s="147"/>
      <c r="T44" s="148" t="s">
        <v>328</v>
      </c>
      <c r="U44" s="147"/>
      <c r="V44" s="147"/>
      <c r="W44" s="147"/>
    </row>
    <row r="45" spans="6:25" s="172" customFormat="1" ht="16.5" customHeight="1" outlineLevel="1" x14ac:dyDescent="0.2">
      <c r="F45" s="181"/>
      <c r="G45" s="179"/>
      <c r="H45" s="180"/>
      <c r="I45" s="180" t="s">
        <v>343</v>
      </c>
      <c r="J45" s="179"/>
      <c r="K45" s="178"/>
      <c r="L45" s="176"/>
      <c r="M45" s="178"/>
      <c r="N45" s="176"/>
      <c r="O45" s="173">
        <f>SUBTOTAL(9,O46:O49)</f>
        <v>0</v>
      </c>
      <c r="P45" s="177"/>
      <c r="Q45" s="173">
        <f>SUBTOTAL(9,Q46:Q49)</f>
        <v>0</v>
      </c>
      <c r="R45" s="176"/>
      <c r="S45" s="173">
        <f>SUBTOTAL(9,S46:S49)</f>
        <v>0</v>
      </c>
      <c r="T45" s="175"/>
      <c r="U45" s="173">
        <f>SUBTOTAL(9,U46:U49)</f>
        <v>0</v>
      </c>
      <c r="V45" s="173">
        <f>SUBTOTAL(9,V46:V49)</f>
        <v>0</v>
      </c>
      <c r="W45" s="174"/>
      <c r="Y45" s="173">
        <f>SUBTOTAL(9,Y46:Y49)</f>
        <v>1</v>
      </c>
    </row>
    <row r="46" spans="6:25" s="155" customFormat="1" ht="12" outlineLevel="2" x14ac:dyDescent="0.2">
      <c r="F46" s="171">
        <v>113</v>
      </c>
      <c r="G46" s="168" t="s">
        <v>334</v>
      </c>
      <c r="H46" s="170" t="s">
        <v>342</v>
      </c>
      <c r="I46" s="169" t="s">
        <v>341</v>
      </c>
      <c r="J46" s="168" t="s">
        <v>324</v>
      </c>
      <c r="K46" s="166">
        <v>1</v>
      </c>
      <c r="L46" s="167">
        <v>0</v>
      </c>
      <c r="M46" s="166">
        <v>1</v>
      </c>
      <c r="N46" s="327"/>
      <c r="O46" s="165">
        <f>M46*N46</f>
        <v>0</v>
      </c>
      <c r="P46" s="165"/>
      <c r="Q46" s="165">
        <f>M46*P46</f>
        <v>0</v>
      </c>
      <c r="R46" s="165"/>
      <c r="S46" s="165">
        <f>M46*R46</f>
        <v>0</v>
      </c>
      <c r="T46" s="165">
        <v>21</v>
      </c>
      <c r="U46" s="165">
        <f>O46*T46/100</f>
        <v>0</v>
      </c>
      <c r="V46" s="165">
        <f>U46+O46</f>
        <v>0</v>
      </c>
      <c r="W46" s="165"/>
      <c r="X46" s="165" t="s">
        <v>331</v>
      </c>
      <c r="Y46" s="165">
        <v>1</v>
      </c>
    </row>
    <row r="47" spans="6:25" s="155" customFormat="1" ht="12" outlineLevel="2" x14ac:dyDescent="0.2">
      <c r="F47" s="163"/>
      <c r="G47" s="162"/>
      <c r="H47" s="164" t="s">
        <v>330</v>
      </c>
      <c r="I47" s="339" t="s">
        <v>340</v>
      </c>
      <c r="J47" s="339"/>
      <c r="K47" s="339"/>
      <c r="L47" s="339"/>
      <c r="M47" s="339"/>
      <c r="N47" s="339"/>
      <c r="O47" s="339"/>
      <c r="P47" s="159"/>
      <c r="Q47" s="158"/>
      <c r="R47" s="159"/>
      <c r="S47" s="158"/>
      <c r="T47" s="157"/>
      <c r="U47" s="157"/>
      <c r="V47" s="157"/>
      <c r="W47" s="156"/>
    </row>
    <row r="48" spans="6:25" s="155" customFormat="1" ht="6" customHeight="1" outlineLevel="2" x14ac:dyDescent="0.2">
      <c r="F48" s="163"/>
      <c r="G48" s="162"/>
      <c r="H48" s="161"/>
      <c r="I48" s="160"/>
      <c r="J48" s="160"/>
      <c r="K48" s="160"/>
      <c r="L48" s="160"/>
      <c r="M48" s="160"/>
      <c r="N48" s="160"/>
      <c r="O48" s="160"/>
      <c r="P48" s="159"/>
      <c r="Q48" s="158"/>
      <c r="R48" s="159"/>
      <c r="S48" s="158"/>
      <c r="T48" s="157"/>
      <c r="U48" s="157"/>
      <c r="V48" s="157"/>
      <c r="W48" s="156"/>
    </row>
    <row r="49" spans="6:25" s="146" customFormat="1" ht="12.75" customHeight="1" outlineLevel="2" x14ac:dyDescent="0.3">
      <c r="F49" s="154"/>
      <c r="G49" s="152"/>
      <c r="H49" s="152"/>
      <c r="I49" s="153"/>
      <c r="J49" s="152"/>
      <c r="K49" s="151"/>
      <c r="L49" s="147"/>
      <c r="M49" s="151"/>
      <c r="N49" s="147"/>
      <c r="O49" s="150"/>
      <c r="P49" s="149"/>
      <c r="Q49" s="147"/>
      <c r="R49" s="147"/>
      <c r="S49" s="147"/>
      <c r="T49" s="148" t="s">
        <v>328</v>
      </c>
      <c r="U49" s="147"/>
      <c r="V49" s="147"/>
      <c r="W49" s="147"/>
    </row>
    <row r="50" spans="6:25" s="172" customFormat="1" ht="16.5" customHeight="1" outlineLevel="1" x14ac:dyDescent="0.2">
      <c r="F50" s="181"/>
      <c r="G50" s="179"/>
      <c r="H50" s="180"/>
      <c r="I50" s="180" t="s">
        <v>339</v>
      </c>
      <c r="J50" s="179"/>
      <c r="K50" s="178"/>
      <c r="L50" s="176"/>
      <c r="M50" s="178"/>
      <c r="N50" s="176"/>
      <c r="O50" s="173">
        <f>SUBTOTAL(9,O51:O54)</f>
        <v>0</v>
      </c>
      <c r="P50" s="177"/>
      <c r="Q50" s="173">
        <f>SUBTOTAL(9,Q51:Q54)</f>
        <v>0</v>
      </c>
      <c r="R50" s="176"/>
      <c r="S50" s="173">
        <f>SUBTOTAL(9,S51:S54)</f>
        <v>0</v>
      </c>
      <c r="T50" s="175"/>
      <c r="U50" s="173">
        <f>SUBTOTAL(9,U51:U54)</f>
        <v>0</v>
      </c>
      <c r="V50" s="173">
        <f>SUBTOTAL(9,V51:V54)</f>
        <v>0</v>
      </c>
      <c r="W50" s="174"/>
      <c r="Y50" s="173">
        <f>SUBTOTAL(9,Y51:Y54)</f>
        <v>1</v>
      </c>
    </row>
    <row r="51" spans="6:25" s="155" customFormat="1" ht="12" outlineLevel="2" x14ac:dyDescent="0.2">
      <c r="F51" s="171">
        <v>114</v>
      </c>
      <c r="G51" s="168" t="s">
        <v>334</v>
      </c>
      <c r="H51" s="170" t="s">
        <v>338</v>
      </c>
      <c r="I51" s="169" t="s">
        <v>337</v>
      </c>
      <c r="J51" s="168" t="s">
        <v>324</v>
      </c>
      <c r="K51" s="166">
        <v>1</v>
      </c>
      <c r="L51" s="167">
        <v>0</v>
      </c>
      <c r="M51" s="166">
        <v>1</v>
      </c>
      <c r="N51" s="327"/>
      <c r="O51" s="165">
        <f>M51*N51</f>
        <v>0</v>
      </c>
      <c r="P51" s="165"/>
      <c r="Q51" s="165">
        <f>M51*P51</f>
        <v>0</v>
      </c>
      <c r="R51" s="165"/>
      <c r="S51" s="165">
        <f>M51*R51</f>
        <v>0</v>
      </c>
      <c r="T51" s="165">
        <v>21</v>
      </c>
      <c r="U51" s="165">
        <f>O51*T51/100</f>
        <v>0</v>
      </c>
      <c r="V51" s="165">
        <f>U51+O51</f>
        <v>0</v>
      </c>
      <c r="W51" s="165"/>
      <c r="X51" s="165" t="s">
        <v>331</v>
      </c>
      <c r="Y51" s="165">
        <v>1</v>
      </c>
    </row>
    <row r="52" spans="6:25" s="155" customFormat="1" ht="12" outlineLevel="2" x14ac:dyDescent="0.2">
      <c r="F52" s="163"/>
      <c r="G52" s="162"/>
      <c r="H52" s="164" t="s">
        <v>330</v>
      </c>
      <c r="I52" s="339" t="s">
        <v>336</v>
      </c>
      <c r="J52" s="339"/>
      <c r="K52" s="339"/>
      <c r="L52" s="339"/>
      <c r="M52" s="339"/>
      <c r="N52" s="339"/>
      <c r="O52" s="339"/>
      <c r="P52" s="159"/>
      <c r="Q52" s="158"/>
      <c r="R52" s="159"/>
      <c r="S52" s="158"/>
      <c r="T52" s="157"/>
      <c r="U52" s="157"/>
      <c r="V52" s="157"/>
      <c r="W52" s="156"/>
    </row>
    <row r="53" spans="6:25" s="155" customFormat="1" ht="6" customHeight="1" outlineLevel="2" x14ac:dyDescent="0.2">
      <c r="F53" s="163"/>
      <c r="G53" s="162"/>
      <c r="H53" s="161"/>
      <c r="I53" s="160"/>
      <c r="J53" s="160"/>
      <c r="K53" s="160"/>
      <c r="L53" s="160"/>
      <c r="M53" s="160"/>
      <c r="N53" s="160"/>
      <c r="O53" s="160"/>
      <c r="P53" s="159"/>
      <c r="Q53" s="158"/>
      <c r="R53" s="159"/>
      <c r="S53" s="158"/>
      <c r="T53" s="157"/>
      <c r="U53" s="157"/>
      <c r="V53" s="157"/>
      <c r="W53" s="156"/>
    </row>
    <row r="54" spans="6:25" s="146" customFormat="1" ht="12.75" customHeight="1" outlineLevel="2" x14ac:dyDescent="0.3">
      <c r="F54" s="154"/>
      <c r="G54" s="152"/>
      <c r="H54" s="152"/>
      <c r="I54" s="153"/>
      <c r="J54" s="152"/>
      <c r="K54" s="151"/>
      <c r="L54" s="147"/>
      <c r="M54" s="151"/>
      <c r="N54" s="147"/>
      <c r="O54" s="150"/>
      <c r="P54" s="149"/>
      <c r="Q54" s="147"/>
      <c r="R54" s="147"/>
      <c r="S54" s="147"/>
      <c r="T54" s="148" t="s">
        <v>328</v>
      </c>
      <c r="U54" s="147"/>
      <c r="V54" s="147"/>
      <c r="W54" s="147"/>
    </row>
    <row r="55" spans="6:25" s="172" customFormat="1" ht="16.5" customHeight="1" outlineLevel="1" x14ac:dyDescent="0.2">
      <c r="F55" s="181"/>
      <c r="G55" s="179"/>
      <c r="H55" s="180"/>
      <c r="I55" s="180" t="s">
        <v>335</v>
      </c>
      <c r="J55" s="179"/>
      <c r="K55" s="178"/>
      <c r="L55" s="176"/>
      <c r="M55" s="178"/>
      <c r="N55" s="176"/>
      <c r="O55" s="173">
        <f>SUBTOTAL(9,O56:O59)</f>
        <v>0</v>
      </c>
      <c r="P55" s="177"/>
      <c r="Q55" s="173">
        <f>SUBTOTAL(9,Q56:Q59)</f>
        <v>0</v>
      </c>
      <c r="R55" s="176"/>
      <c r="S55" s="173">
        <f>SUBTOTAL(9,S56:S59)</f>
        <v>0</v>
      </c>
      <c r="T55" s="175"/>
      <c r="U55" s="173">
        <f>SUBTOTAL(9,U56:U59)</f>
        <v>0</v>
      </c>
      <c r="V55" s="173">
        <f>SUBTOTAL(9,V56:V59)</f>
        <v>0</v>
      </c>
      <c r="W55" s="174"/>
      <c r="Y55" s="173">
        <f>SUBTOTAL(9,Y56:Y59)</f>
        <v>1</v>
      </c>
    </row>
    <row r="56" spans="6:25" s="155" customFormat="1" ht="12" outlineLevel="2" x14ac:dyDescent="0.2">
      <c r="F56" s="171">
        <v>115</v>
      </c>
      <c r="G56" s="168" t="s">
        <v>334</v>
      </c>
      <c r="H56" s="170" t="s">
        <v>333</v>
      </c>
      <c r="I56" s="169" t="s">
        <v>332</v>
      </c>
      <c r="J56" s="168" t="s">
        <v>324</v>
      </c>
      <c r="K56" s="166">
        <v>1</v>
      </c>
      <c r="L56" s="167">
        <v>0</v>
      </c>
      <c r="M56" s="166">
        <v>1</v>
      </c>
      <c r="N56" s="327">
        <f>'18075-VO '!J64</f>
        <v>0</v>
      </c>
      <c r="O56" s="165">
        <f>M56*N56</f>
        <v>0</v>
      </c>
      <c r="P56" s="165"/>
      <c r="Q56" s="165">
        <f>M56*P56</f>
        <v>0</v>
      </c>
      <c r="R56" s="165"/>
      <c r="S56" s="165">
        <f>M56*R56</f>
        <v>0</v>
      </c>
      <c r="T56" s="165">
        <v>21</v>
      </c>
      <c r="U56" s="165">
        <f>O56*T56/100</f>
        <v>0</v>
      </c>
      <c r="V56" s="165">
        <f>U56+O56</f>
        <v>0</v>
      </c>
      <c r="W56" s="165"/>
      <c r="X56" s="165" t="s">
        <v>331</v>
      </c>
      <c r="Y56" s="165">
        <v>1</v>
      </c>
    </row>
    <row r="57" spans="6:25" s="155" customFormat="1" ht="12" outlineLevel="2" x14ac:dyDescent="0.2">
      <c r="F57" s="163"/>
      <c r="G57" s="162"/>
      <c r="H57" s="164" t="s">
        <v>330</v>
      </c>
      <c r="I57" s="339" t="s">
        <v>329</v>
      </c>
      <c r="J57" s="339"/>
      <c r="K57" s="339"/>
      <c r="L57" s="339"/>
      <c r="M57" s="339"/>
      <c r="N57" s="339"/>
      <c r="O57" s="339"/>
      <c r="P57" s="159"/>
      <c r="Q57" s="158"/>
      <c r="R57" s="159"/>
      <c r="S57" s="158"/>
      <c r="T57" s="157"/>
      <c r="U57" s="157"/>
      <c r="V57" s="157"/>
      <c r="W57" s="156"/>
    </row>
    <row r="58" spans="6:25" s="155" customFormat="1" ht="6" customHeight="1" outlineLevel="2" x14ac:dyDescent="0.2">
      <c r="F58" s="163"/>
      <c r="G58" s="162"/>
      <c r="H58" s="161"/>
      <c r="I58" s="160"/>
      <c r="J58" s="160"/>
      <c r="K58" s="160"/>
      <c r="L58" s="160"/>
      <c r="M58" s="160"/>
      <c r="N58" s="160"/>
      <c r="O58" s="160"/>
      <c r="P58" s="159"/>
      <c r="Q58" s="158"/>
      <c r="R58" s="159"/>
      <c r="S58" s="158"/>
      <c r="T58" s="157"/>
      <c r="U58" s="157"/>
      <c r="V58" s="157"/>
      <c r="W58" s="156"/>
    </row>
    <row r="59" spans="6:25" s="146" customFormat="1" ht="12.75" customHeight="1" outlineLevel="2" x14ac:dyDescent="0.3">
      <c r="F59" s="154"/>
      <c r="G59" s="152"/>
      <c r="H59" s="152"/>
      <c r="I59" s="153"/>
      <c r="J59" s="152"/>
      <c r="K59" s="151"/>
      <c r="L59" s="147"/>
      <c r="M59" s="151"/>
      <c r="N59" s="147"/>
      <c r="O59" s="150"/>
      <c r="P59" s="149"/>
      <c r="Q59" s="147"/>
      <c r="R59" s="147"/>
      <c r="S59" s="147"/>
      <c r="T59" s="148" t="s">
        <v>328</v>
      </c>
      <c r="U59" s="147"/>
      <c r="V59" s="147"/>
      <c r="W59" s="147"/>
    </row>
    <row r="60" spans="6:25" s="146" customFormat="1" ht="12.75" customHeight="1" outlineLevel="1" x14ac:dyDescent="0.3">
      <c r="F60" s="154"/>
      <c r="G60" s="152"/>
      <c r="H60" s="152"/>
      <c r="I60" s="153"/>
      <c r="J60" s="152"/>
      <c r="K60" s="151"/>
      <c r="L60" s="147"/>
      <c r="M60" s="151"/>
      <c r="N60" s="147"/>
      <c r="O60" s="150"/>
      <c r="P60" s="149"/>
      <c r="Q60" s="147"/>
      <c r="R60" s="147"/>
      <c r="S60" s="147"/>
      <c r="T60" s="148" t="s">
        <v>328</v>
      </c>
      <c r="U60" s="147"/>
      <c r="V60" s="147"/>
      <c r="W60" s="147"/>
    </row>
    <row r="61" spans="6:25" s="146" customFormat="1" ht="12.75" customHeight="1" x14ac:dyDescent="0.3">
      <c r="F61" s="154"/>
      <c r="G61" s="152"/>
      <c r="H61" s="152"/>
      <c r="I61" s="153"/>
      <c r="J61" s="152"/>
      <c r="K61" s="151"/>
      <c r="L61" s="147"/>
      <c r="M61" s="151"/>
      <c r="N61" s="147"/>
      <c r="O61" s="150"/>
      <c r="P61" s="149"/>
      <c r="Q61" s="147"/>
      <c r="R61" s="147"/>
      <c r="S61" s="147"/>
      <c r="T61" s="148" t="s">
        <v>328</v>
      </c>
      <c r="U61" s="147"/>
      <c r="V61" s="147"/>
      <c r="W61" s="147"/>
    </row>
  </sheetData>
  <mergeCells count="12">
    <mergeCell ref="I9:O9"/>
    <mergeCell ref="I39:O39"/>
    <mergeCell ref="I47:O47"/>
    <mergeCell ref="I52:O52"/>
    <mergeCell ref="I57:O57"/>
    <mergeCell ref="I13:O13"/>
    <mergeCell ref="I17:O17"/>
    <mergeCell ref="I20:O20"/>
    <mergeCell ref="I34:O34"/>
    <mergeCell ref="I42:O42"/>
    <mergeCell ref="I26:O26"/>
    <mergeCell ref="I31:O31"/>
  </mergeCells>
  <pageMargins left="0.39370078740157483" right="0.39370078740157483" top="0.59055118110236227" bottom="0.59055118110236227" header="0.39370078740157483" footer="0.39370078740157483"/>
  <pageSetup paperSize="9" scale="93" fitToHeight="0" orientation="landscape" horizontalDpi="300" verticalDpi="300" r:id="rId1"/>
  <headerFooter alignWithMargins="0">
    <oddFooter>&amp;L&amp;8www.euroCALC.cz&amp;C&amp;8&amp;P z &amp;N&amp;R&amp;8&amp;D</oddFooter>
  </headerFooter>
  <rowBreaks count="2" manualBreakCount="2">
    <brk id="4" min="5" max="23" man="1"/>
    <brk id="36" min="5" max="2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196"/>
  <sheetViews>
    <sheetView showGridLines="0" workbookViewId="0">
      <pane ySplit="1" topLeftCell="A179" activePane="bottomLeft" state="frozen"/>
      <selection pane="bottomLeft" activeCell="F168" sqref="F168"/>
    </sheetView>
  </sheetViews>
  <sheetFormatPr defaultRowHeight="13.5" x14ac:dyDescent="0.3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75" customWidth="1"/>
    <col min="7" max="7" width="8.6640625" customWidth="1"/>
    <col min="8" max="8" width="11.1640625" customWidth="1"/>
    <col min="9" max="11" width="23.5" customWidth="1"/>
    <col min="12" max="12" width="15.5" customWidth="1"/>
    <col min="14" max="18" width="9.33203125" hidden="1"/>
    <col min="19" max="19" width="8.1640625" hidden="1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customWidth="1"/>
    <col min="27" max="27" width="12.33203125" customWidth="1"/>
    <col min="28" max="28" width="1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70" ht="21.75" customHeight="1" x14ac:dyDescent="0.3">
      <c r="A1" s="43"/>
      <c r="B1" s="8"/>
      <c r="C1" s="8"/>
      <c r="D1" s="9" t="s">
        <v>0</v>
      </c>
      <c r="E1" s="8"/>
      <c r="F1" s="44" t="s">
        <v>39</v>
      </c>
      <c r="G1" s="346" t="s">
        <v>40</v>
      </c>
      <c r="H1" s="346"/>
      <c r="I1" s="8"/>
      <c r="J1" s="44" t="s">
        <v>41</v>
      </c>
      <c r="K1" s="9" t="s">
        <v>42</v>
      </c>
      <c r="L1" s="44" t="s">
        <v>43</v>
      </c>
      <c r="M1" s="44"/>
      <c r="N1" s="44"/>
      <c r="O1" s="44"/>
      <c r="P1" s="44"/>
      <c r="Q1" s="44"/>
      <c r="R1" s="44"/>
      <c r="S1" s="44"/>
      <c r="T1" s="44"/>
      <c r="U1" s="45"/>
      <c r="V1" s="45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</row>
    <row r="2" spans="1:70" ht="36.950000000000003" customHeight="1" x14ac:dyDescent="0.3">
      <c r="M2" s="347" t="s">
        <v>4</v>
      </c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T2" s="11" t="s">
        <v>37</v>
      </c>
    </row>
    <row r="3" spans="1:70" ht="6.95" customHeight="1" x14ac:dyDescent="0.3">
      <c r="B3" s="12"/>
      <c r="C3" s="13"/>
      <c r="D3" s="13"/>
      <c r="E3" s="13"/>
      <c r="F3" s="13"/>
      <c r="G3" s="13"/>
      <c r="H3" s="13"/>
      <c r="I3" s="13"/>
      <c r="J3" s="13"/>
      <c r="K3" s="13"/>
      <c r="L3" s="14"/>
      <c r="AT3" s="11" t="s">
        <v>38</v>
      </c>
    </row>
    <row r="4" spans="1:70" ht="36.950000000000003" customHeight="1" x14ac:dyDescent="0.3">
      <c r="B4" s="15"/>
      <c r="C4" s="16"/>
      <c r="D4" s="17" t="s">
        <v>44</v>
      </c>
      <c r="E4" s="16"/>
      <c r="F4" s="16"/>
      <c r="G4" s="16"/>
      <c r="H4" s="16"/>
      <c r="I4" s="16"/>
      <c r="J4" s="16"/>
      <c r="K4" s="16"/>
      <c r="L4" s="18"/>
      <c r="N4" s="19" t="s">
        <v>7</v>
      </c>
      <c r="AT4" s="11" t="s">
        <v>2</v>
      </c>
    </row>
    <row r="5" spans="1:70" ht="6.95" customHeight="1" x14ac:dyDescent="0.3">
      <c r="B5" s="15"/>
      <c r="C5" s="16"/>
      <c r="D5" s="16"/>
      <c r="E5" s="16"/>
      <c r="F5" s="16"/>
      <c r="G5" s="16"/>
      <c r="H5" s="16"/>
      <c r="I5" s="16"/>
      <c r="J5" s="16"/>
      <c r="K5" s="16"/>
      <c r="L5" s="18"/>
    </row>
    <row r="6" spans="1:70" ht="15" x14ac:dyDescent="0.3">
      <c r="B6" s="15"/>
      <c r="C6" s="16"/>
      <c r="D6" s="21" t="s">
        <v>8</v>
      </c>
      <c r="E6" s="16"/>
      <c r="F6" s="16"/>
      <c r="G6" s="16"/>
      <c r="H6" s="16"/>
      <c r="I6" s="16"/>
      <c r="J6" s="16"/>
      <c r="K6" s="16"/>
      <c r="L6" s="18"/>
    </row>
    <row r="7" spans="1:70" ht="16.5" customHeight="1" x14ac:dyDescent="0.3">
      <c r="B7" s="15"/>
      <c r="C7" s="16"/>
      <c r="D7" s="16"/>
      <c r="E7" s="349" t="e">
        <f>#REF!</f>
        <v>#REF!</v>
      </c>
      <c r="F7" s="350"/>
      <c r="G7" s="350"/>
      <c r="H7" s="350"/>
      <c r="I7" s="16"/>
      <c r="J7" s="16"/>
      <c r="K7" s="16"/>
      <c r="L7" s="18"/>
    </row>
    <row r="8" spans="1:70" s="1" customFormat="1" ht="15" x14ac:dyDescent="0.3">
      <c r="B8" s="22"/>
      <c r="C8" s="23"/>
      <c r="D8" s="21" t="s">
        <v>45</v>
      </c>
      <c r="E8" s="23"/>
      <c r="F8" s="23"/>
      <c r="G8" s="23"/>
      <c r="H8" s="23"/>
      <c r="I8" s="23"/>
      <c r="J8" s="23"/>
      <c r="K8" s="23"/>
      <c r="L8" s="24"/>
    </row>
    <row r="9" spans="1:70" s="1" customFormat="1" ht="36.950000000000003" customHeight="1" x14ac:dyDescent="0.3">
      <c r="B9" s="22"/>
      <c r="C9" s="23"/>
      <c r="D9" s="23"/>
      <c r="E9" s="351" t="s">
        <v>46</v>
      </c>
      <c r="F9" s="352"/>
      <c r="G9" s="352"/>
      <c r="H9" s="352"/>
      <c r="I9" s="23"/>
      <c r="J9" s="23"/>
      <c r="K9" s="23"/>
      <c r="L9" s="24"/>
    </row>
    <row r="10" spans="1:70" s="1" customFormat="1" x14ac:dyDescent="0.3">
      <c r="B10" s="22"/>
      <c r="C10" s="23"/>
      <c r="D10" s="23"/>
      <c r="E10" s="23"/>
      <c r="F10" s="23"/>
      <c r="G10" s="23"/>
      <c r="H10" s="23"/>
      <c r="I10" s="23"/>
      <c r="J10" s="23"/>
      <c r="K10" s="23"/>
      <c r="L10" s="24"/>
    </row>
    <row r="11" spans="1:70" s="1" customFormat="1" ht="14.45" customHeight="1" x14ac:dyDescent="0.3">
      <c r="B11" s="22"/>
      <c r="C11" s="23"/>
      <c r="D11" s="21" t="s">
        <v>9</v>
      </c>
      <c r="E11" s="23"/>
      <c r="F11" s="20" t="s">
        <v>1</v>
      </c>
      <c r="G11" s="23"/>
      <c r="H11" s="23"/>
      <c r="I11" s="21" t="s">
        <v>10</v>
      </c>
      <c r="J11" s="20" t="s">
        <v>1</v>
      </c>
      <c r="K11" s="23"/>
      <c r="L11" s="24"/>
    </row>
    <row r="12" spans="1:70" s="1" customFormat="1" ht="14.45" customHeight="1" x14ac:dyDescent="0.3">
      <c r="B12" s="22"/>
      <c r="C12" s="23"/>
      <c r="D12" s="21" t="s">
        <v>11</v>
      </c>
      <c r="E12" s="23"/>
      <c r="F12" s="20" t="s">
        <v>47</v>
      </c>
      <c r="G12" s="23"/>
      <c r="H12" s="23"/>
      <c r="I12" s="21" t="s">
        <v>12</v>
      </c>
      <c r="J12" s="46" t="e">
        <f>#REF!</f>
        <v>#REF!</v>
      </c>
      <c r="K12" s="23"/>
      <c r="L12" s="24"/>
    </row>
    <row r="13" spans="1:70" s="1" customFormat="1" ht="10.9" customHeight="1" x14ac:dyDescent="0.3">
      <c r="B13" s="22"/>
      <c r="C13" s="23"/>
      <c r="D13" s="23"/>
      <c r="E13" s="23"/>
      <c r="F13" s="23"/>
      <c r="G13" s="23"/>
      <c r="H13" s="23"/>
      <c r="I13" s="23"/>
      <c r="J13" s="23"/>
      <c r="K13" s="23"/>
      <c r="L13" s="24"/>
    </row>
    <row r="14" spans="1:70" s="1" customFormat="1" ht="14.45" customHeight="1" x14ac:dyDescent="0.3">
      <c r="B14" s="22"/>
      <c r="C14" s="23"/>
      <c r="D14" s="21" t="s">
        <v>13</v>
      </c>
      <c r="E14" s="23"/>
      <c r="F14" s="23"/>
      <c r="G14" s="23"/>
      <c r="H14" s="23"/>
      <c r="I14" s="21" t="s">
        <v>14</v>
      </c>
      <c r="J14" s="20" t="e">
        <f>IF(#REF!="","",#REF!)</f>
        <v>#REF!</v>
      </c>
      <c r="K14" s="23"/>
      <c r="L14" s="24"/>
    </row>
    <row r="15" spans="1:70" s="1" customFormat="1" ht="18" customHeight="1" x14ac:dyDescent="0.3">
      <c r="B15" s="22"/>
      <c r="C15" s="23"/>
      <c r="D15" s="23"/>
      <c r="E15" s="20" t="e">
        <f>IF(#REF!="","",#REF!)</f>
        <v>#REF!</v>
      </c>
      <c r="F15" s="23"/>
      <c r="G15" s="23"/>
      <c r="H15" s="23"/>
      <c r="I15" s="21" t="s">
        <v>15</v>
      </c>
      <c r="J15" s="20" t="e">
        <f>IF(#REF!="","",#REF!)</f>
        <v>#REF!</v>
      </c>
      <c r="K15" s="23"/>
      <c r="L15" s="24"/>
    </row>
    <row r="16" spans="1:70" s="1" customFormat="1" ht="6.95" customHeight="1" x14ac:dyDescent="0.3">
      <c r="B16" s="22"/>
      <c r="C16" s="23"/>
      <c r="D16" s="23"/>
      <c r="E16" s="23"/>
      <c r="F16" s="23"/>
      <c r="G16" s="23"/>
      <c r="H16" s="23"/>
      <c r="I16" s="23"/>
      <c r="J16" s="23"/>
      <c r="K16" s="23"/>
      <c r="L16" s="24"/>
    </row>
    <row r="17" spans="2:12" s="1" customFormat="1" ht="14.45" customHeight="1" x14ac:dyDescent="0.3">
      <c r="B17" s="22"/>
      <c r="C17" s="23"/>
      <c r="D17" s="21" t="s">
        <v>16</v>
      </c>
      <c r="E17" s="23"/>
      <c r="F17" s="23"/>
      <c r="G17" s="23"/>
      <c r="H17" s="23"/>
      <c r="I17" s="21" t="s">
        <v>14</v>
      </c>
      <c r="J17" s="20" t="e">
        <f>IF(#REF!="Vyplň údaj","",IF(#REF!="","",#REF!))</f>
        <v>#REF!</v>
      </c>
      <c r="K17" s="23"/>
      <c r="L17" s="24"/>
    </row>
    <row r="18" spans="2:12" s="1" customFormat="1" ht="18" customHeight="1" x14ac:dyDescent="0.3">
      <c r="B18" s="22"/>
      <c r="C18" s="23"/>
      <c r="D18" s="23"/>
      <c r="E18" s="20" t="e">
        <f>IF(#REF!="Vyplň údaj","",IF(#REF!="","",#REF!))</f>
        <v>#REF!</v>
      </c>
      <c r="F18" s="23"/>
      <c r="G18" s="23"/>
      <c r="H18" s="23"/>
      <c r="I18" s="21" t="s">
        <v>15</v>
      </c>
      <c r="J18" s="20" t="e">
        <f>IF(#REF!="Vyplň údaj","",IF(#REF!="","",#REF!))</f>
        <v>#REF!</v>
      </c>
      <c r="K18" s="23"/>
      <c r="L18" s="24"/>
    </row>
    <row r="19" spans="2:12" s="1" customFormat="1" ht="6.95" customHeight="1" x14ac:dyDescent="0.3">
      <c r="B19" s="22"/>
      <c r="C19" s="23"/>
      <c r="D19" s="23"/>
      <c r="E19" s="23"/>
      <c r="F19" s="23"/>
      <c r="G19" s="23"/>
      <c r="H19" s="23"/>
      <c r="I19" s="23"/>
      <c r="J19" s="23"/>
      <c r="K19" s="23"/>
      <c r="L19" s="24"/>
    </row>
    <row r="20" spans="2:12" s="1" customFormat="1" ht="14.45" customHeight="1" x14ac:dyDescent="0.3">
      <c r="B20" s="22"/>
      <c r="C20" s="23"/>
      <c r="D20" s="21" t="s">
        <v>17</v>
      </c>
      <c r="E20" s="23"/>
      <c r="F20" s="23"/>
      <c r="G20" s="23"/>
      <c r="H20" s="23"/>
      <c r="I20" s="21" t="s">
        <v>14</v>
      </c>
      <c r="J20" s="20" t="e">
        <f>IF(#REF!="","",#REF!)</f>
        <v>#REF!</v>
      </c>
      <c r="K20" s="23"/>
      <c r="L20" s="24"/>
    </row>
    <row r="21" spans="2:12" s="1" customFormat="1" ht="18" customHeight="1" x14ac:dyDescent="0.3">
      <c r="B21" s="22"/>
      <c r="C21" s="23"/>
      <c r="D21" s="23"/>
      <c r="E21" s="20" t="e">
        <f>IF(#REF!="","",#REF!)</f>
        <v>#REF!</v>
      </c>
      <c r="F21" s="23"/>
      <c r="G21" s="23"/>
      <c r="H21" s="23"/>
      <c r="I21" s="21" t="s">
        <v>15</v>
      </c>
      <c r="J21" s="20" t="e">
        <f>IF(#REF!="","",#REF!)</f>
        <v>#REF!</v>
      </c>
      <c r="K21" s="23"/>
      <c r="L21" s="24"/>
    </row>
    <row r="22" spans="2:12" s="1" customFormat="1" ht="6.95" customHeight="1" x14ac:dyDescent="0.3">
      <c r="B22" s="22"/>
      <c r="C22" s="23"/>
      <c r="D22" s="23"/>
      <c r="E22" s="23"/>
      <c r="F22" s="23"/>
      <c r="G22" s="23"/>
      <c r="H22" s="23"/>
      <c r="I22" s="23"/>
      <c r="J22" s="23"/>
      <c r="K22" s="23"/>
      <c r="L22" s="24"/>
    </row>
    <row r="23" spans="2:12" s="1" customFormat="1" ht="14.45" customHeight="1" x14ac:dyDescent="0.3">
      <c r="B23" s="22"/>
      <c r="C23" s="23"/>
      <c r="D23" s="21" t="s">
        <v>18</v>
      </c>
      <c r="E23" s="23"/>
      <c r="F23" s="23"/>
      <c r="G23" s="23"/>
      <c r="H23" s="23"/>
      <c r="I23" s="23"/>
      <c r="J23" s="23"/>
      <c r="K23" s="23"/>
      <c r="L23" s="24"/>
    </row>
    <row r="24" spans="2:12" s="2" customFormat="1" ht="16.5" customHeight="1" x14ac:dyDescent="0.3">
      <c r="B24" s="47"/>
      <c r="C24" s="48"/>
      <c r="D24" s="48"/>
      <c r="E24" s="340" t="s">
        <v>1</v>
      </c>
      <c r="F24" s="340"/>
      <c r="G24" s="340"/>
      <c r="H24" s="340"/>
      <c r="I24" s="48"/>
      <c r="J24" s="48"/>
      <c r="K24" s="48"/>
      <c r="L24" s="49"/>
    </row>
    <row r="25" spans="2:12" s="1" customFormat="1" ht="6.95" customHeight="1" x14ac:dyDescent="0.3">
      <c r="B25" s="22"/>
      <c r="C25" s="23"/>
      <c r="D25" s="23"/>
      <c r="E25" s="23"/>
      <c r="F25" s="23"/>
      <c r="G25" s="23"/>
      <c r="H25" s="23"/>
      <c r="I25" s="23"/>
      <c r="J25" s="23"/>
      <c r="K25" s="23"/>
      <c r="L25" s="24"/>
    </row>
    <row r="26" spans="2:12" s="1" customFormat="1" ht="6.95" customHeight="1" x14ac:dyDescent="0.3">
      <c r="B26" s="22"/>
      <c r="C26" s="23"/>
      <c r="D26" s="35"/>
      <c r="E26" s="35"/>
      <c r="F26" s="35"/>
      <c r="G26" s="35"/>
      <c r="H26" s="35"/>
      <c r="I26" s="35"/>
      <c r="J26" s="35"/>
      <c r="K26" s="35"/>
      <c r="L26" s="50"/>
    </row>
    <row r="27" spans="2:12" s="1" customFormat="1" ht="15" x14ac:dyDescent="0.3">
      <c r="B27" s="22"/>
      <c r="C27" s="23"/>
      <c r="D27" s="23"/>
      <c r="E27" s="21" t="s">
        <v>48</v>
      </c>
      <c r="F27" s="23"/>
      <c r="G27" s="23"/>
      <c r="H27" s="23"/>
      <c r="I27" s="23"/>
      <c r="J27" s="23"/>
      <c r="K27" s="51">
        <f>I58</f>
        <v>0</v>
      </c>
      <c r="L27" s="24"/>
    </row>
    <row r="28" spans="2:12" s="1" customFormat="1" ht="15" x14ac:dyDescent="0.3">
      <c r="B28" s="22"/>
      <c r="C28" s="23"/>
      <c r="D28" s="23"/>
      <c r="E28" s="21" t="s">
        <v>49</v>
      </c>
      <c r="F28" s="23"/>
      <c r="G28" s="23"/>
      <c r="H28" s="23"/>
      <c r="I28" s="23"/>
      <c r="J28" s="23"/>
      <c r="K28" s="51">
        <f>J58</f>
        <v>0</v>
      </c>
      <c r="L28" s="24"/>
    </row>
    <row r="29" spans="2:12" s="1" customFormat="1" ht="25.35" customHeight="1" x14ac:dyDescent="0.3">
      <c r="B29" s="22"/>
      <c r="C29" s="23"/>
      <c r="D29" s="52" t="s">
        <v>19</v>
      </c>
      <c r="E29" s="23"/>
      <c r="F29" s="23"/>
      <c r="G29" s="23"/>
      <c r="H29" s="23"/>
      <c r="I29" s="23"/>
      <c r="J29" s="23"/>
      <c r="K29" s="53">
        <f>ROUND(K85,2)</f>
        <v>0</v>
      </c>
      <c r="L29" s="24"/>
    </row>
    <row r="30" spans="2:12" s="1" customFormat="1" ht="6.95" customHeight="1" x14ac:dyDescent="0.3">
      <c r="B30" s="22"/>
      <c r="C30" s="23"/>
      <c r="D30" s="35"/>
      <c r="E30" s="35"/>
      <c r="F30" s="35"/>
      <c r="G30" s="35"/>
      <c r="H30" s="35"/>
      <c r="I30" s="35"/>
      <c r="J30" s="35"/>
      <c r="K30" s="35"/>
      <c r="L30" s="50"/>
    </row>
    <row r="31" spans="2:12" s="1" customFormat="1" ht="14.45" customHeight="1" x14ac:dyDescent="0.3">
      <c r="B31" s="22"/>
      <c r="C31" s="23"/>
      <c r="D31" s="23"/>
      <c r="E31" s="23"/>
      <c r="F31" s="25" t="s">
        <v>21</v>
      </c>
      <c r="G31" s="23"/>
      <c r="H31" s="23"/>
      <c r="I31" s="25" t="s">
        <v>20</v>
      </c>
      <c r="J31" s="23"/>
      <c r="K31" s="25" t="s">
        <v>22</v>
      </c>
      <c r="L31" s="24"/>
    </row>
    <row r="32" spans="2:12" s="1" customFormat="1" ht="14.45" customHeight="1" x14ac:dyDescent="0.3">
      <c r="B32" s="22"/>
      <c r="C32" s="23"/>
      <c r="D32" s="26" t="s">
        <v>23</v>
      </c>
      <c r="E32" s="26" t="s">
        <v>24</v>
      </c>
      <c r="F32" s="54">
        <f>ROUND(SUM(BE85:BE195), 2)</f>
        <v>0</v>
      </c>
      <c r="G32" s="23"/>
      <c r="H32" s="23"/>
      <c r="I32" s="55">
        <v>0.21</v>
      </c>
      <c r="J32" s="23"/>
      <c r="K32" s="54">
        <f>ROUND(ROUND((SUM(BE85:BE195)), 2)*I32, 2)</f>
        <v>0</v>
      </c>
      <c r="L32" s="24"/>
    </row>
    <row r="33" spans="2:12" s="1" customFormat="1" ht="14.45" customHeight="1" x14ac:dyDescent="0.3">
      <c r="B33" s="22"/>
      <c r="C33" s="23"/>
      <c r="D33" s="23"/>
      <c r="E33" s="26" t="s">
        <v>25</v>
      </c>
      <c r="F33" s="54">
        <f>ROUND(SUM(BF85:BF195), 2)</f>
        <v>0</v>
      </c>
      <c r="G33" s="23"/>
      <c r="H33" s="23"/>
      <c r="I33" s="55">
        <v>0.15</v>
      </c>
      <c r="J33" s="23"/>
      <c r="K33" s="54">
        <f>ROUND(ROUND((SUM(BF85:BF195)), 2)*I33, 2)</f>
        <v>0</v>
      </c>
      <c r="L33" s="24"/>
    </row>
    <row r="34" spans="2:12" s="1" customFormat="1" ht="14.45" hidden="1" customHeight="1" x14ac:dyDescent="0.3">
      <c r="B34" s="22"/>
      <c r="C34" s="23"/>
      <c r="D34" s="23"/>
      <c r="E34" s="26" t="s">
        <v>26</v>
      </c>
      <c r="F34" s="54">
        <f>ROUND(SUM(BG85:BG195), 2)</f>
        <v>0</v>
      </c>
      <c r="G34" s="23"/>
      <c r="H34" s="23"/>
      <c r="I34" s="55">
        <v>0.21</v>
      </c>
      <c r="J34" s="23"/>
      <c r="K34" s="54">
        <v>0</v>
      </c>
      <c r="L34" s="24"/>
    </row>
    <row r="35" spans="2:12" s="1" customFormat="1" ht="14.45" hidden="1" customHeight="1" x14ac:dyDescent="0.3">
      <c r="B35" s="22"/>
      <c r="C35" s="23"/>
      <c r="D35" s="23"/>
      <c r="E35" s="26" t="s">
        <v>27</v>
      </c>
      <c r="F35" s="54">
        <f>ROUND(SUM(BH85:BH195), 2)</f>
        <v>0</v>
      </c>
      <c r="G35" s="23"/>
      <c r="H35" s="23"/>
      <c r="I35" s="55">
        <v>0.15</v>
      </c>
      <c r="J35" s="23"/>
      <c r="K35" s="54">
        <v>0</v>
      </c>
      <c r="L35" s="24"/>
    </row>
    <row r="36" spans="2:12" s="1" customFormat="1" ht="14.45" hidden="1" customHeight="1" x14ac:dyDescent="0.3">
      <c r="B36" s="22"/>
      <c r="C36" s="23"/>
      <c r="D36" s="23"/>
      <c r="E36" s="26" t="s">
        <v>28</v>
      </c>
      <c r="F36" s="54">
        <f>ROUND(SUM(BI85:BI195), 2)</f>
        <v>0</v>
      </c>
      <c r="G36" s="23"/>
      <c r="H36" s="23"/>
      <c r="I36" s="55">
        <v>0</v>
      </c>
      <c r="J36" s="23"/>
      <c r="K36" s="54">
        <v>0</v>
      </c>
      <c r="L36" s="24"/>
    </row>
    <row r="37" spans="2:12" s="1" customFormat="1" ht="6.95" customHeight="1" x14ac:dyDescent="0.3">
      <c r="B37" s="22"/>
      <c r="C37" s="23"/>
      <c r="D37" s="23"/>
      <c r="E37" s="23"/>
      <c r="F37" s="23"/>
      <c r="G37" s="23"/>
      <c r="H37" s="23"/>
      <c r="I37" s="23"/>
      <c r="J37" s="23"/>
      <c r="K37" s="23"/>
      <c r="L37" s="24"/>
    </row>
    <row r="38" spans="2:12" s="1" customFormat="1" ht="25.35" customHeight="1" x14ac:dyDescent="0.3">
      <c r="B38" s="22"/>
      <c r="C38" s="56"/>
      <c r="D38" s="57" t="s">
        <v>29</v>
      </c>
      <c r="E38" s="37"/>
      <c r="F38" s="37"/>
      <c r="G38" s="58" t="s">
        <v>30</v>
      </c>
      <c r="H38" s="59" t="s">
        <v>31</v>
      </c>
      <c r="I38" s="37"/>
      <c r="J38" s="37"/>
      <c r="K38" s="60">
        <f>SUM(K29:K36)</f>
        <v>0</v>
      </c>
      <c r="L38" s="61"/>
    </row>
    <row r="39" spans="2:12" s="1" customFormat="1" ht="14.45" customHeight="1" x14ac:dyDescent="0.3">
      <c r="B39" s="27"/>
      <c r="C39" s="28"/>
      <c r="D39" s="28"/>
      <c r="E39" s="28"/>
      <c r="F39" s="28"/>
      <c r="G39" s="28"/>
      <c r="H39" s="28"/>
      <c r="I39" s="28"/>
      <c r="J39" s="28"/>
      <c r="K39" s="28"/>
      <c r="L39" s="29"/>
    </row>
    <row r="43" spans="2:12" s="1" customFormat="1" ht="6.95" customHeight="1" x14ac:dyDescent="0.3">
      <c r="B43" s="30"/>
      <c r="C43" s="31"/>
      <c r="D43" s="31"/>
      <c r="E43" s="31"/>
      <c r="F43" s="31"/>
      <c r="G43" s="31"/>
      <c r="H43" s="31"/>
      <c r="I43" s="31"/>
      <c r="J43" s="31"/>
      <c r="K43" s="31"/>
      <c r="L43" s="62"/>
    </row>
    <row r="44" spans="2:12" s="1" customFormat="1" ht="36.950000000000003" customHeight="1" x14ac:dyDescent="0.3">
      <c r="B44" s="22"/>
      <c r="C44" s="17" t="s">
        <v>50</v>
      </c>
      <c r="D44" s="23"/>
      <c r="E44" s="23"/>
      <c r="F44" s="23"/>
      <c r="G44" s="23"/>
      <c r="H44" s="23"/>
      <c r="I44" s="23"/>
      <c r="J44" s="23"/>
      <c r="K44" s="23"/>
      <c r="L44" s="24"/>
    </row>
    <row r="45" spans="2:12" s="1" customFormat="1" ht="6.95" customHeight="1" x14ac:dyDescent="0.3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4"/>
    </row>
    <row r="46" spans="2:12" s="1" customFormat="1" ht="14.45" customHeight="1" x14ac:dyDescent="0.3">
      <c r="B46" s="22"/>
      <c r="C46" s="21" t="s">
        <v>8</v>
      </c>
      <c r="D46" s="23"/>
      <c r="E46" s="23"/>
      <c r="F46" s="23"/>
      <c r="G46" s="23"/>
      <c r="H46" s="23"/>
      <c r="I46" s="23"/>
      <c r="J46" s="23"/>
      <c r="K46" s="23"/>
      <c r="L46" s="24"/>
    </row>
    <row r="47" spans="2:12" s="1" customFormat="1" ht="16.5" customHeight="1" x14ac:dyDescent="0.3">
      <c r="B47" s="22"/>
      <c r="C47" s="23"/>
      <c r="D47" s="23"/>
      <c r="E47" s="349" t="e">
        <f>E7</f>
        <v>#REF!</v>
      </c>
      <c r="F47" s="350"/>
      <c r="G47" s="350"/>
      <c r="H47" s="350"/>
      <c r="I47" s="23"/>
      <c r="J47" s="23"/>
      <c r="K47" s="23"/>
      <c r="L47" s="24"/>
    </row>
    <row r="48" spans="2:12" s="1" customFormat="1" ht="14.45" customHeight="1" x14ac:dyDescent="0.3">
      <c r="B48" s="22"/>
      <c r="C48" s="21" t="s">
        <v>45</v>
      </c>
      <c r="D48" s="23"/>
      <c r="E48" s="23"/>
      <c r="F48" s="23"/>
      <c r="G48" s="23"/>
      <c r="H48" s="23"/>
      <c r="I48" s="23"/>
      <c r="J48" s="23"/>
      <c r="K48" s="23"/>
      <c r="L48" s="24"/>
    </row>
    <row r="49" spans="2:47" s="1" customFormat="1" ht="17.25" customHeight="1" x14ac:dyDescent="0.3">
      <c r="B49" s="22"/>
      <c r="C49" s="23"/>
      <c r="D49" s="23"/>
      <c r="E49" s="351" t="str">
        <f>E9</f>
        <v>18075-VO - Rekonstrukce ulice Obchodní zóna, Otvice</v>
      </c>
      <c r="F49" s="352"/>
      <c r="G49" s="352"/>
      <c r="H49" s="352"/>
      <c r="I49" s="23"/>
      <c r="J49" s="23"/>
      <c r="K49" s="23"/>
      <c r="L49" s="24"/>
    </row>
    <row r="50" spans="2:47" s="1" customFormat="1" ht="6.95" customHeight="1" x14ac:dyDescent="0.3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4"/>
    </row>
    <row r="51" spans="2:47" s="1" customFormat="1" ht="18" customHeight="1" x14ac:dyDescent="0.3">
      <c r="B51" s="22"/>
      <c r="C51" s="21" t="s">
        <v>11</v>
      </c>
      <c r="D51" s="23"/>
      <c r="E51" s="23"/>
      <c r="F51" s="20" t="str">
        <f>F12</f>
        <v>Chomutov</v>
      </c>
      <c r="G51" s="23"/>
      <c r="H51" s="23"/>
      <c r="I51" s="21" t="s">
        <v>12</v>
      </c>
      <c r="J51" s="46" t="e">
        <f>IF(J12="","",J12)</f>
        <v>#REF!</v>
      </c>
      <c r="K51" s="23"/>
      <c r="L51" s="24"/>
    </row>
    <row r="52" spans="2:47" s="1" customFormat="1" ht="6.95" customHeight="1" x14ac:dyDescent="0.3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4"/>
    </row>
    <row r="53" spans="2:47" s="1" customFormat="1" ht="15" x14ac:dyDescent="0.3">
      <c r="B53" s="22"/>
      <c r="C53" s="21" t="s">
        <v>13</v>
      </c>
      <c r="D53" s="23"/>
      <c r="E53" s="23"/>
      <c r="F53" s="20" t="e">
        <f>E15</f>
        <v>#REF!</v>
      </c>
      <c r="G53" s="23"/>
      <c r="H53" s="23"/>
      <c r="I53" s="21" t="s">
        <v>17</v>
      </c>
      <c r="J53" s="340" t="e">
        <f>E21</f>
        <v>#REF!</v>
      </c>
      <c r="K53" s="23"/>
      <c r="L53" s="24"/>
    </row>
    <row r="54" spans="2:47" s="1" customFormat="1" ht="14.45" customHeight="1" x14ac:dyDescent="0.3">
      <c r="B54" s="22"/>
      <c r="C54" s="21" t="s">
        <v>16</v>
      </c>
      <c r="D54" s="23"/>
      <c r="E54" s="23"/>
      <c r="F54" s="20" t="e">
        <f>IF(E18="","",E18)</f>
        <v>#REF!</v>
      </c>
      <c r="G54" s="23"/>
      <c r="H54" s="23"/>
      <c r="I54" s="23"/>
      <c r="J54" s="341"/>
      <c r="K54" s="23"/>
      <c r="L54" s="24"/>
    </row>
    <row r="55" spans="2:47" s="1" customFormat="1" ht="10.35" customHeight="1" x14ac:dyDescent="0.3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4"/>
    </row>
    <row r="56" spans="2:47" s="1" customFormat="1" ht="29.25" customHeight="1" x14ac:dyDescent="0.3">
      <c r="B56" s="22"/>
      <c r="C56" s="63" t="s">
        <v>51</v>
      </c>
      <c r="D56" s="56"/>
      <c r="E56" s="56"/>
      <c r="F56" s="56"/>
      <c r="G56" s="56"/>
      <c r="H56" s="56"/>
      <c r="I56" s="64" t="s">
        <v>52</v>
      </c>
      <c r="J56" s="64" t="s">
        <v>53</v>
      </c>
      <c r="K56" s="64" t="s">
        <v>54</v>
      </c>
      <c r="L56" s="65"/>
    </row>
    <row r="57" spans="2:47" s="1" customFormat="1" ht="10.35" customHeight="1" x14ac:dyDescent="0.3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4"/>
    </row>
    <row r="58" spans="2:47" s="1" customFormat="1" ht="29.25" customHeight="1" x14ac:dyDescent="0.3">
      <c r="B58" s="22"/>
      <c r="C58" s="66" t="s">
        <v>55</v>
      </c>
      <c r="D58" s="23"/>
      <c r="E58" s="23"/>
      <c r="F58" s="23"/>
      <c r="G58" s="23"/>
      <c r="H58" s="23"/>
      <c r="I58" s="53">
        <f t="shared" ref="I58:J60" si="0">Q85</f>
        <v>0</v>
      </c>
      <c r="J58" s="53">
        <f t="shared" si="0"/>
        <v>0</v>
      </c>
      <c r="K58" s="53">
        <f>K85</f>
        <v>0</v>
      </c>
      <c r="L58" s="24"/>
      <c r="AU58" s="11" t="s">
        <v>56</v>
      </c>
    </row>
    <row r="59" spans="2:47" s="3" customFormat="1" ht="24.95" customHeight="1" x14ac:dyDescent="0.3">
      <c r="B59" s="67"/>
      <c r="C59" s="68"/>
      <c r="D59" s="69" t="s">
        <v>57</v>
      </c>
      <c r="E59" s="70"/>
      <c r="F59" s="70"/>
      <c r="G59" s="70"/>
      <c r="H59" s="70"/>
      <c r="I59" s="71">
        <f t="shared" si="0"/>
        <v>0</v>
      </c>
      <c r="J59" s="71">
        <f t="shared" si="0"/>
        <v>0</v>
      </c>
      <c r="K59" s="71">
        <f>K86</f>
        <v>0</v>
      </c>
      <c r="L59" s="72"/>
    </row>
    <row r="60" spans="2:47" s="4" customFormat="1" ht="19.899999999999999" customHeight="1" x14ac:dyDescent="0.3">
      <c r="B60" s="73"/>
      <c r="C60" s="74"/>
      <c r="D60" s="75" t="s">
        <v>58</v>
      </c>
      <c r="E60" s="76"/>
      <c r="F60" s="76"/>
      <c r="G60" s="76"/>
      <c r="H60" s="76"/>
      <c r="I60" s="77">
        <f t="shared" si="0"/>
        <v>0</v>
      </c>
      <c r="J60" s="77">
        <f t="shared" si="0"/>
        <v>0</v>
      </c>
      <c r="K60" s="77">
        <f>K87</f>
        <v>0</v>
      </c>
      <c r="L60" s="78"/>
    </row>
    <row r="61" spans="2:47" s="3" customFormat="1" ht="24.95" customHeight="1" x14ac:dyDescent="0.3">
      <c r="B61" s="67"/>
      <c r="C61" s="68"/>
      <c r="D61" s="69" t="s">
        <v>59</v>
      </c>
      <c r="E61" s="70"/>
      <c r="F61" s="70"/>
      <c r="G61" s="70"/>
      <c r="H61" s="70"/>
      <c r="I61" s="71">
        <f>Q118</f>
        <v>0</v>
      </c>
      <c r="J61" s="71">
        <f>R118</f>
        <v>0</v>
      </c>
      <c r="K61" s="71">
        <f>K118</f>
        <v>0</v>
      </c>
      <c r="L61" s="72"/>
    </row>
    <row r="62" spans="2:47" s="4" customFormat="1" ht="19.899999999999999" customHeight="1" x14ac:dyDescent="0.3">
      <c r="B62" s="73"/>
      <c r="C62" s="74"/>
      <c r="D62" s="75" t="s">
        <v>60</v>
      </c>
      <c r="E62" s="76"/>
      <c r="F62" s="76"/>
      <c r="G62" s="76"/>
      <c r="H62" s="76"/>
      <c r="I62" s="77">
        <f>Q119</f>
        <v>0</v>
      </c>
      <c r="J62" s="77">
        <f>R119</f>
        <v>0</v>
      </c>
      <c r="K62" s="77">
        <f>K119</f>
        <v>0</v>
      </c>
      <c r="L62" s="78"/>
    </row>
    <row r="63" spans="2:47" s="4" customFormat="1" ht="19.899999999999999" customHeight="1" x14ac:dyDescent="0.3">
      <c r="B63" s="73"/>
      <c r="C63" s="74"/>
      <c r="D63" s="75" t="s">
        <v>61</v>
      </c>
      <c r="E63" s="76"/>
      <c r="F63" s="76"/>
      <c r="G63" s="76"/>
      <c r="H63" s="76"/>
      <c r="I63" s="77">
        <f>Q144</f>
        <v>0</v>
      </c>
      <c r="J63" s="77">
        <f>R144</f>
        <v>0</v>
      </c>
      <c r="K63" s="77">
        <f>K144</f>
        <v>0</v>
      </c>
      <c r="L63" s="78"/>
    </row>
    <row r="64" spans="2:47" s="3" customFormat="1" ht="24.95" customHeight="1" x14ac:dyDescent="0.3">
      <c r="B64" s="67"/>
      <c r="C64" s="68"/>
      <c r="D64" s="69" t="s">
        <v>62</v>
      </c>
      <c r="E64" s="70"/>
      <c r="F64" s="70"/>
      <c r="G64" s="70"/>
      <c r="H64" s="70"/>
      <c r="I64" s="71">
        <f>Q192</f>
        <v>0</v>
      </c>
      <c r="J64" s="71">
        <f>R192</f>
        <v>0</v>
      </c>
      <c r="K64" s="71">
        <f>K192</f>
        <v>0</v>
      </c>
      <c r="L64" s="72"/>
    </row>
    <row r="65" spans="2:13" s="4" customFormat="1" ht="19.899999999999999" customHeight="1" x14ac:dyDescent="0.3">
      <c r="B65" s="73"/>
      <c r="C65" s="74"/>
      <c r="D65" s="75" t="s">
        <v>63</v>
      </c>
      <c r="E65" s="76"/>
      <c r="F65" s="76"/>
      <c r="G65" s="76"/>
      <c r="H65" s="76"/>
      <c r="I65" s="77">
        <f>Q193</f>
        <v>0</v>
      </c>
      <c r="J65" s="77">
        <f>R193</f>
        <v>0</v>
      </c>
      <c r="K65" s="77">
        <f>K193</f>
        <v>0</v>
      </c>
      <c r="L65" s="78"/>
    </row>
    <row r="66" spans="2:13" s="1" customFormat="1" ht="21.75" customHeight="1" x14ac:dyDescent="0.3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4"/>
    </row>
    <row r="67" spans="2:13" s="1" customFormat="1" ht="6.95" customHeight="1" x14ac:dyDescent="0.3">
      <c r="B67" s="27"/>
      <c r="C67" s="28"/>
      <c r="D67" s="28"/>
      <c r="E67" s="28"/>
      <c r="F67" s="28"/>
      <c r="G67" s="28"/>
      <c r="H67" s="28"/>
      <c r="I67" s="28"/>
      <c r="J67" s="28"/>
      <c r="K67" s="28"/>
      <c r="L67" s="29"/>
    </row>
    <row r="71" spans="2:13" s="1" customFormat="1" ht="6.95" customHeight="1" x14ac:dyDescent="0.3">
      <c r="B71" s="30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22"/>
    </row>
    <row r="72" spans="2:13" s="1" customFormat="1" ht="36.950000000000003" customHeight="1" x14ac:dyDescent="0.3">
      <c r="B72" s="22"/>
      <c r="C72" s="32" t="s">
        <v>64</v>
      </c>
      <c r="M72" s="22"/>
    </row>
    <row r="73" spans="2:13" s="1" customFormat="1" ht="6.95" customHeight="1" x14ac:dyDescent="0.3">
      <c r="B73" s="22"/>
      <c r="M73" s="22"/>
    </row>
    <row r="74" spans="2:13" s="1" customFormat="1" ht="14.45" customHeight="1" x14ac:dyDescent="0.3">
      <c r="B74" s="22"/>
      <c r="C74" s="33" t="s">
        <v>8</v>
      </c>
      <c r="M74" s="22"/>
    </row>
    <row r="75" spans="2:13" s="1" customFormat="1" ht="16.5" customHeight="1" x14ac:dyDescent="0.3">
      <c r="B75" s="22"/>
      <c r="E75" s="342" t="e">
        <f>E7</f>
        <v>#REF!</v>
      </c>
      <c r="F75" s="343"/>
      <c r="G75" s="343"/>
      <c r="H75" s="343"/>
      <c r="M75" s="22"/>
    </row>
    <row r="76" spans="2:13" s="1" customFormat="1" ht="14.45" customHeight="1" x14ac:dyDescent="0.3">
      <c r="B76" s="22"/>
      <c r="C76" s="33" t="s">
        <v>45</v>
      </c>
      <c r="M76" s="22"/>
    </row>
    <row r="77" spans="2:13" s="1" customFormat="1" ht="17.25" customHeight="1" x14ac:dyDescent="0.3">
      <c r="B77" s="22"/>
      <c r="E77" s="344" t="str">
        <f>E9</f>
        <v>18075-VO - Rekonstrukce ulice Obchodní zóna, Otvice</v>
      </c>
      <c r="F77" s="345"/>
      <c r="G77" s="345"/>
      <c r="H77" s="345"/>
      <c r="M77" s="22"/>
    </row>
    <row r="78" spans="2:13" s="1" customFormat="1" ht="6.95" customHeight="1" x14ac:dyDescent="0.3">
      <c r="B78" s="22"/>
      <c r="M78" s="22"/>
    </row>
    <row r="79" spans="2:13" s="1" customFormat="1" ht="18" customHeight="1" x14ac:dyDescent="0.3">
      <c r="B79" s="22"/>
      <c r="C79" s="33" t="s">
        <v>11</v>
      </c>
      <c r="F79" s="79" t="str">
        <f>F12</f>
        <v>Chomutov</v>
      </c>
      <c r="I79" s="33" t="s">
        <v>12</v>
      </c>
      <c r="J79" s="34" t="e">
        <f>IF(J12="","",J12)</f>
        <v>#REF!</v>
      </c>
      <c r="M79" s="22"/>
    </row>
    <row r="80" spans="2:13" s="1" customFormat="1" ht="6.95" customHeight="1" x14ac:dyDescent="0.3">
      <c r="B80" s="22"/>
      <c r="M80" s="22"/>
    </row>
    <row r="81" spans="2:65" s="1" customFormat="1" ht="15" x14ac:dyDescent="0.3">
      <c r="B81" s="22"/>
      <c r="C81" s="33" t="s">
        <v>13</v>
      </c>
      <c r="F81" s="79" t="e">
        <f>E15</f>
        <v>#REF!</v>
      </c>
      <c r="I81" s="33" t="s">
        <v>17</v>
      </c>
      <c r="J81" s="79" t="e">
        <f>E21</f>
        <v>#REF!</v>
      </c>
      <c r="M81" s="22"/>
    </row>
    <row r="82" spans="2:65" s="1" customFormat="1" ht="14.45" customHeight="1" x14ac:dyDescent="0.3">
      <c r="B82" s="22"/>
      <c r="C82" s="33" t="s">
        <v>16</v>
      </c>
      <c r="F82" s="79" t="e">
        <f>IF(E18="","",E18)</f>
        <v>#REF!</v>
      </c>
      <c r="M82" s="22"/>
    </row>
    <row r="83" spans="2:65" s="1" customFormat="1" ht="10.35" customHeight="1" x14ac:dyDescent="0.3">
      <c r="B83" s="22"/>
      <c r="M83" s="22"/>
    </row>
    <row r="84" spans="2:65" s="5" customFormat="1" ht="29.25" customHeight="1" x14ac:dyDescent="0.3">
      <c r="B84" s="80"/>
      <c r="C84" s="81" t="s">
        <v>65</v>
      </c>
      <c r="D84" s="82" t="s">
        <v>33</v>
      </c>
      <c r="E84" s="82" t="s">
        <v>32</v>
      </c>
      <c r="F84" s="82" t="s">
        <v>66</v>
      </c>
      <c r="G84" s="82" t="s">
        <v>67</v>
      </c>
      <c r="H84" s="82" t="s">
        <v>68</v>
      </c>
      <c r="I84" s="82" t="s">
        <v>69</v>
      </c>
      <c r="J84" s="82" t="s">
        <v>70</v>
      </c>
      <c r="K84" s="82" t="s">
        <v>54</v>
      </c>
      <c r="L84" s="83" t="s">
        <v>71</v>
      </c>
      <c r="M84" s="80"/>
      <c r="N84" s="38" t="s">
        <v>72</v>
      </c>
      <c r="O84" s="39" t="s">
        <v>23</v>
      </c>
      <c r="P84" s="39" t="s">
        <v>73</v>
      </c>
      <c r="Q84" s="39" t="s">
        <v>74</v>
      </c>
      <c r="R84" s="39" t="s">
        <v>75</v>
      </c>
      <c r="S84" s="39" t="s">
        <v>76</v>
      </c>
      <c r="T84" s="39" t="s">
        <v>77</v>
      </c>
      <c r="U84" s="39" t="s">
        <v>78</v>
      </c>
      <c r="V84" s="39" t="s">
        <v>79</v>
      </c>
      <c r="W84" s="39" t="s">
        <v>80</v>
      </c>
      <c r="X84" s="40" t="s">
        <v>81</v>
      </c>
    </row>
    <row r="85" spans="2:65" s="1" customFormat="1" ht="29.25" customHeight="1" x14ac:dyDescent="0.35">
      <c r="B85" s="22"/>
      <c r="C85" s="42" t="s">
        <v>55</v>
      </c>
      <c r="K85" s="84">
        <f>BK85</f>
        <v>0</v>
      </c>
      <c r="M85" s="22"/>
      <c r="N85" s="41"/>
      <c r="O85" s="35"/>
      <c r="P85" s="35"/>
      <c r="Q85" s="85">
        <f>Q86+Q118+Q192</f>
        <v>0</v>
      </c>
      <c r="R85" s="85">
        <f>R86+R118+R192</f>
        <v>0</v>
      </c>
      <c r="S85" s="35"/>
      <c r="T85" s="86">
        <f>T86+T118+T192</f>
        <v>775.14337</v>
      </c>
      <c r="U85" s="35"/>
      <c r="V85" s="86">
        <f>V86+V118+V192</f>
        <v>8.91993218</v>
      </c>
      <c r="W85" s="35"/>
      <c r="X85" s="87">
        <f>X86+X118+X192</f>
        <v>0</v>
      </c>
      <c r="AT85" s="11" t="s">
        <v>34</v>
      </c>
      <c r="AU85" s="11" t="s">
        <v>56</v>
      </c>
      <c r="BK85" s="88">
        <f>BK86+BK118+BK192</f>
        <v>0</v>
      </c>
    </row>
    <row r="86" spans="2:65" s="6" customFormat="1" ht="37.35" customHeight="1" x14ac:dyDescent="0.35">
      <c r="B86" s="89"/>
      <c r="D86" s="90" t="s">
        <v>34</v>
      </c>
      <c r="E86" s="91" t="s">
        <v>82</v>
      </c>
      <c r="F86" s="91" t="s">
        <v>83</v>
      </c>
      <c r="K86" s="92">
        <f>BK86</f>
        <v>0</v>
      </c>
      <c r="M86" s="89"/>
      <c r="N86" s="93"/>
      <c r="O86" s="94"/>
      <c r="P86" s="94"/>
      <c r="Q86" s="95">
        <f>Q87</f>
        <v>0</v>
      </c>
      <c r="R86" s="95">
        <f>R87</f>
        <v>0</v>
      </c>
      <c r="S86" s="94"/>
      <c r="T86" s="96">
        <f>T87</f>
        <v>198.37799999999999</v>
      </c>
      <c r="U86" s="94"/>
      <c r="V86" s="96">
        <f>V87</f>
        <v>1.100695</v>
      </c>
      <c r="W86" s="94"/>
      <c r="X86" s="97">
        <f>X87</f>
        <v>0</v>
      </c>
      <c r="AR86" s="90" t="s">
        <v>38</v>
      </c>
      <c r="AT86" s="98" t="s">
        <v>34</v>
      </c>
      <c r="AU86" s="98" t="s">
        <v>35</v>
      </c>
      <c r="AY86" s="90" t="s">
        <v>84</v>
      </c>
      <c r="BK86" s="99">
        <f>BK87</f>
        <v>0</v>
      </c>
    </row>
    <row r="87" spans="2:65" s="6" customFormat="1" ht="19.899999999999999" customHeight="1" x14ac:dyDescent="0.3">
      <c r="B87" s="89"/>
      <c r="D87" s="90" t="s">
        <v>34</v>
      </c>
      <c r="E87" s="100" t="s">
        <v>85</v>
      </c>
      <c r="F87" s="100" t="s">
        <v>86</v>
      </c>
      <c r="K87" s="101">
        <f>BK87</f>
        <v>0</v>
      </c>
      <c r="M87" s="89"/>
      <c r="N87" s="93"/>
      <c r="O87" s="94"/>
      <c r="P87" s="94"/>
      <c r="Q87" s="95">
        <f>SUM(Q88:Q117)</f>
        <v>0</v>
      </c>
      <c r="R87" s="95">
        <f>SUM(R88:R117)</f>
        <v>0</v>
      </c>
      <c r="S87" s="94"/>
      <c r="T87" s="96">
        <f>SUM(T88:T117)</f>
        <v>198.37799999999999</v>
      </c>
      <c r="U87" s="94"/>
      <c r="V87" s="96">
        <f>SUM(V88:V117)</f>
        <v>1.100695</v>
      </c>
      <c r="W87" s="94"/>
      <c r="X87" s="97">
        <f>SUM(X88:X117)</f>
        <v>0</v>
      </c>
      <c r="AR87" s="90" t="s">
        <v>38</v>
      </c>
      <c r="AT87" s="98" t="s">
        <v>34</v>
      </c>
      <c r="AU87" s="98" t="s">
        <v>36</v>
      </c>
      <c r="AY87" s="90" t="s">
        <v>84</v>
      </c>
      <c r="BK87" s="99">
        <f>SUM(BK88:BK117)</f>
        <v>0</v>
      </c>
    </row>
    <row r="88" spans="2:65" s="1" customFormat="1" ht="25.5" customHeight="1" x14ac:dyDescent="0.3">
      <c r="B88" s="102"/>
      <c r="C88" s="103" t="s">
        <v>36</v>
      </c>
      <c r="D88" s="103" t="s">
        <v>87</v>
      </c>
      <c r="E88" s="104" t="s">
        <v>88</v>
      </c>
      <c r="F88" s="105" t="s">
        <v>89</v>
      </c>
      <c r="G88" s="106" t="s">
        <v>90</v>
      </c>
      <c r="H88" s="107">
        <v>126</v>
      </c>
      <c r="I88" s="108">
        <v>0</v>
      </c>
      <c r="J88" s="325"/>
      <c r="K88" s="108">
        <f>ROUND(P88*H88,2)</f>
        <v>0</v>
      </c>
      <c r="L88" s="105" t="s">
        <v>91</v>
      </c>
      <c r="M88" s="22"/>
      <c r="N88" s="109" t="s">
        <v>1</v>
      </c>
      <c r="O88" s="110" t="s">
        <v>24</v>
      </c>
      <c r="P88" s="54">
        <f>I88+J88</f>
        <v>0</v>
      </c>
      <c r="Q88" s="54">
        <f>ROUND(I88*H88,2)</f>
        <v>0</v>
      </c>
      <c r="R88" s="54">
        <f>ROUND(J88*H88,2)</f>
        <v>0</v>
      </c>
      <c r="S88" s="111">
        <v>9.8000000000000004E-2</v>
      </c>
      <c r="T88" s="111">
        <f>S88*H88</f>
        <v>12.348000000000001</v>
      </c>
      <c r="U88" s="111">
        <v>0</v>
      </c>
      <c r="V88" s="111">
        <f>U88*H88</f>
        <v>0</v>
      </c>
      <c r="W88" s="111">
        <v>0</v>
      </c>
      <c r="X88" s="112">
        <f>W88*H88</f>
        <v>0</v>
      </c>
      <c r="AR88" s="11" t="s">
        <v>92</v>
      </c>
      <c r="AT88" s="11" t="s">
        <v>87</v>
      </c>
      <c r="AU88" s="11" t="s">
        <v>38</v>
      </c>
      <c r="AY88" s="11" t="s">
        <v>84</v>
      </c>
      <c r="BE88" s="113">
        <f>IF(O88="základní",K88,0)</f>
        <v>0</v>
      </c>
      <c r="BF88" s="113">
        <f>IF(O88="snížená",K88,0)</f>
        <v>0</v>
      </c>
      <c r="BG88" s="113">
        <f>IF(O88="zákl. přenesená",K88,0)</f>
        <v>0</v>
      </c>
      <c r="BH88" s="113">
        <f>IF(O88="sníž. přenesená",K88,0)</f>
        <v>0</v>
      </c>
      <c r="BI88" s="113">
        <f>IF(O88="nulová",K88,0)</f>
        <v>0</v>
      </c>
      <c r="BJ88" s="11" t="s">
        <v>36</v>
      </c>
      <c r="BK88" s="113">
        <f>ROUND(P88*H88,2)</f>
        <v>0</v>
      </c>
      <c r="BL88" s="11" t="s">
        <v>92</v>
      </c>
      <c r="BM88" s="11" t="s">
        <v>93</v>
      </c>
    </row>
    <row r="89" spans="2:65" s="1" customFormat="1" ht="27" x14ac:dyDescent="0.3">
      <c r="B89" s="22"/>
      <c r="D89" s="114" t="s">
        <v>94</v>
      </c>
      <c r="F89" s="115" t="s">
        <v>95</v>
      </c>
      <c r="M89" s="22"/>
      <c r="N89" s="116"/>
      <c r="O89" s="23"/>
      <c r="P89" s="23"/>
      <c r="Q89" s="23"/>
      <c r="R89" s="23"/>
      <c r="S89" s="23"/>
      <c r="T89" s="23"/>
      <c r="U89" s="23"/>
      <c r="V89" s="23"/>
      <c r="W89" s="23"/>
      <c r="X89" s="36"/>
      <c r="AT89" s="11" t="s">
        <v>94</v>
      </c>
      <c r="AU89" s="11" t="s">
        <v>38</v>
      </c>
    </row>
    <row r="90" spans="2:65" s="1" customFormat="1" ht="16.5" customHeight="1" x14ac:dyDescent="0.3">
      <c r="B90" s="102"/>
      <c r="C90" s="117" t="s">
        <v>38</v>
      </c>
      <c r="D90" s="117" t="s">
        <v>96</v>
      </c>
      <c r="E90" s="118" t="s">
        <v>97</v>
      </c>
      <c r="F90" s="119" t="s">
        <v>98</v>
      </c>
      <c r="G90" s="120" t="s">
        <v>90</v>
      </c>
      <c r="H90" s="121">
        <v>126</v>
      </c>
      <c r="I90" s="326"/>
      <c r="J90" s="123"/>
      <c r="K90" s="122">
        <f>ROUND(P90*H90,2)</f>
        <v>0</v>
      </c>
      <c r="L90" s="119" t="s">
        <v>91</v>
      </c>
      <c r="M90" s="124"/>
      <c r="N90" s="125" t="s">
        <v>1</v>
      </c>
      <c r="O90" s="110" t="s">
        <v>24</v>
      </c>
      <c r="P90" s="54">
        <f>I90+J90</f>
        <v>0</v>
      </c>
      <c r="Q90" s="54">
        <f>ROUND(I90*H90,2)</f>
        <v>0</v>
      </c>
      <c r="R90" s="54">
        <f>ROUND(J90*H90,2)</f>
        <v>0</v>
      </c>
      <c r="S90" s="111">
        <v>0</v>
      </c>
      <c r="T90" s="111">
        <f>S90*H90</f>
        <v>0</v>
      </c>
      <c r="U90" s="111">
        <v>1.2E-4</v>
      </c>
      <c r="V90" s="111">
        <f>U90*H90</f>
        <v>1.512E-2</v>
      </c>
      <c r="W90" s="111">
        <v>0</v>
      </c>
      <c r="X90" s="112">
        <f>W90*H90</f>
        <v>0</v>
      </c>
      <c r="AR90" s="11" t="s">
        <v>99</v>
      </c>
      <c r="AT90" s="11" t="s">
        <v>96</v>
      </c>
      <c r="AU90" s="11" t="s">
        <v>38</v>
      </c>
      <c r="AY90" s="11" t="s">
        <v>84</v>
      </c>
      <c r="BE90" s="113">
        <f>IF(O90="základní",K90,0)</f>
        <v>0</v>
      </c>
      <c r="BF90" s="113">
        <f>IF(O90="snížená",K90,0)</f>
        <v>0</v>
      </c>
      <c r="BG90" s="113">
        <f>IF(O90="zákl. přenesená",K90,0)</f>
        <v>0</v>
      </c>
      <c r="BH90" s="113">
        <f>IF(O90="sníž. přenesená",K90,0)</f>
        <v>0</v>
      </c>
      <c r="BI90" s="113">
        <f>IF(O90="nulová",K90,0)</f>
        <v>0</v>
      </c>
      <c r="BJ90" s="11" t="s">
        <v>36</v>
      </c>
      <c r="BK90" s="113">
        <f>ROUND(P90*H90,2)</f>
        <v>0</v>
      </c>
      <c r="BL90" s="11" t="s">
        <v>92</v>
      </c>
      <c r="BM90" s="11" t="s">
        <v>100</v>
      </c>
    </row>
    <row r="91" spans="2:65" s="1" customFormat="1" x14ac:dyDescent="0.3">
      <c r="B91" s="22"/>
      <c r="D91" s="114" t="s">
        <v>94</v>
      </c>
      <c r="F91" s="115" t="s">
        <v>98</v>
      </c>
      <c r="M91" s="22"/>
      <c r="N91" s="116"/>
      <c r="O91" s="23"/>
      <c r="P91" s="23"/>
      <c r="Q91" s="23"/>
      <c r="R91" s="23"/>
      <c r="S91" s="23"/>
      <c r="T91" s="23"/>
      <c r="U91" s="23"/>
      <c r="V91" s="23"/>
      <c r="W91" s="23"/>
      <c r="X91" s="36"/>
      <c r="AT91" s="11" t="s">
        <v>94</v>
      </c>
      <c r="AU91" s="11" t="s">
        <v>38</v>
      </c>
    </row>
    <row r="92" spans="2:65" s="1" customFormat="1" ht="27" x14ac:dyDescent="0.3">
      <c r="B92" s="22"/>
      <c r="D92" s="114" t="s">
        <v>101</v>
      </c>
      <c r="F92" s="126" t="s">
        <v>102</v>
      </c>
      <c r="M92" s="22"/>
      <c r="N92" s="116"/>
      <c r="O92" s="23"/>
      <c r="P92" s="23"/>
      <c r="Q92" s="23"/>
      <c r="R92" s="23"/>
      <c r="S92" s="23"/>
      <c r="T92" s="23"/>
      <c r="U92" s="23"/>
      <c r="V92" s="23"/>
      <c r="W92" s="23"/>
      <c r="X92" s="36"/>
      <c r="AT92" s="11" t="s">
        <v>101</v>
      </c>
      <c r="AU92" s="11" t="s">
        <v>38</v>
      </c>
    </row>
    <row r="93" spans="2:65" s="7" customFormat="1" x14ac:dyDescent="0.3">
      <c r="B93" s="127"/>
      <c r="D93" s="114" t="s">
        <v>103</v>
      </c>
      <c r="E93" s="128" t="s">
        <v>1</v>
      </c>
      <c r="F93" s="129" t="s">
        <v>104</v>
      </c>
      <c r="H93" s="130">
        <v>126</v>
      </c>
      <c r="M93" s="127"/>
      <c r="N93" s="131"/>
      <c r="O93" s="132"/>
      <c r="P93" s="132"/>
      <c r="Q93" s="132"/>
      <c r="R93" s="132"/>
      <c r="S93" s="132"/>
      <c r="T93" s="132"/>
      <c r="U93" s="132"/>
      <c r="V93" s="132"/>
      <c r="W93" s="132"/>
      <c r="X93" s="133"/>
      <c r="AT93" s="128" t="s">
        <v>103</v>
      </c>
      <c r="AU93" s="128" t="s">
        <v>38</v>
      </c>
      <c r="AV93" s="7" t="s">
        <v>38</v>
      </c>
      <c r="AW93" s="7" t="s">
        <v>3</v>
      </c>
      <c r="AX93" s="7" t="s">
        <v>36</v>
      </c>
      <c r="AY93" s="128" t="s">
        <v>84</v>
      </c>
    </row>
    <row r="94" spans="2:65" s="1" customFormat="1" ht="25.5" customHeight="1" x14ac:dyDescent="0.3">
      <c r="B94" s="102"/>
      <c r="C94" s="103" t="s">
        <v>105</v>
      </c>
      <c r="D94" s="103" t="s">
        <v>87</v>
      </c>
      <c r="E94" s="104" t="s">
        <v>106</v>
      </c>
      <c r="F94" s="105" t="s">
        <v>107</v>
      </c>
      <c r="G94" s="106" t="s">
        <v>90</v>
      </c>
      <c r="H94" s="107">
        <v>480</v>
      </c>
      <c r="I94" s="108">
        <v>0</v>
      </c>
      <c r="J94" s="325"/>
      <c r="K94" s="108">
        <f>ROUND(P94*H94,2)</f>
        <v>0</v>
      </c>
      <c r="L94" s="105" t="s">
        <v>91</v>
      </c>
      <c r="M94" s="22"/>
      <c r="N94" s="109" t="s">
        <v>1</v>
      </c>
      <c r="O94" s="110" t="s">
        <v>24</v>
      </c>
      <c r="P94" s="54">
        <f>I94+J94</f>
        <v>0</v>
      </c>
      <c r="Q94" s="54">
        <f>ROUND(I94*H94,2)</f>
        <v>0</v>
      </c>
      <c r="R94" s="54">
        <f>ROUND(J94*H94,2)</f>
        <v>0</v>
      </c>
      <c r="S94" s="111">
        <v>0.13800000000000001</v>
      </c>
      <c r="T94" s="111">
        <f>S94*H94</f>
        <v>66.240000000000009</v>
      </c>
      <c r="U94" s="111">
        <v>0</v>
      </c>
      <c r="V94" s="111">
        <f>U94*H94</f>
        <v>0</v>
      </c>
      <c r="W94" s="111">
        <v>0</v>
      </c>
      <c r="X94" s="112">
        <f>W94*H94</f>
        <v>0</v>
      </c>
      <c r="AR94" s="11" t="s">
        <v>92</v>
      </c>
      <c r="AT94" s="11" t="s">
        <v>87</v>
      </c>
      <c r="AU94" s="11" t="s">
        <v>38</v>
      </c>
      <c r="AY94" s="11" t="s">
        <v>84</v>
      </c>
      <c r="BE94" s="113">
        <f>IF(O94="základní",K94,0)</f>
        <v>0</v>
      </c>
      <c r="BF94" s="113">
        <f>IF(O94="snížená",K94,0)</f>
        <v>0</v>
      </c>
      <c r="BG94" s="113">
        <f>IF(O94="zákl. přenesená",K94,0)</f>
        <v>0</v>
      </c>
      <c r="BH94" s="113">
        <f>IF(O94="sníž. přenesená",K94,0)</f>
        <v>0</v>
      </c>
      <c r="BI94" s="113">
        <f>IF(O94="nulová",K94,0)</f>
        <v>0</v>
      </c>
      <c r="BJ94" s="11" t="s">
        <v>36</v>
      </c>
      <c r="BK94" s="113">
        <f>ROUND(P94*H94,2)</f>
        <v>0</v>
      </c>
      <c r="BL94" s="11" t="s">
        <v>92</v>
      </c>
      <c r="BM94" s="11" t="s">
        <v>108</v>
      </c>
    </row>
    <row r="95" spans="2:65" s="1" customFormat="1" ht="27" x14ac:dyDescent="0.3">
      <c r="B95" s="22"/>
      <c r="D95" s="114" t="s">
        <v>94</v>
      </c>
      <c r="F95" s="115" t="s">
        <v>109</v>
      </c>
      <c r="M95" s="22"/>
      <c r="N95" s="116"/>
      <c r="O95" s="23"/>
      <c r="P95" s="23"/>
      <c r="Q95" s="23"/>
      <c r="R95" s="23"/>
      <c r="S95" s="23"/>
      <c r="T95" s="23"/>
      <c r="U95" s="23"/>
      <c r="V95" s="23"/>
      <c r="W95" s="23"/>
      <c r="X95" s="36"/>
      <c r="AT95" s="11" t="s">
        <v>94</v>
      </c>
      <c r="AU95" s="11" t="s">
        <v>38</v>
      </c>
    </row>
    <row r="96" spans="2:65" s="1" customFormat="1" ht="16.5" customHeight="1" x14ac:dyDescent="0.3">
      <c r="B96" s="102"/>
      <c r="C96" s="117" t="s">
        <v>110</v>
      </c>
      <c r="D96" s="117" t="s">
        <v>96</v>
      </c>
      <c r="E96" s="118" t="s">
        <v>111</v>
      </c>
      <c r="F96" s="119" t="s">
        <v>112</v>
      </c>
      <c r="G96" s="120" t="s">
        <v>90</v>
      </c>
      <c r="H96" s="121">
        <v>480</v>
      </c>
      <c r="I96" s="326"/>
      <c r="J96" s="123"/>
      <c r="K96" s="122">
        <f>ROUND(P96*H96,2)</f>
        <v>0</v>
      </c>
      <c r="L96" s="119" t="s">
        <v>91</v>
      </c>
      <c r="M96" s="124"/>
      <c r="N96" s="125" t="s">
        <v>1</v>
      </c>
      <c r="O96" s="110" t="s">
        <v>24</v>
      </c>
      <c r="P96" s="54">
        <f>I96+J96</f>
        <v>0</v>
      </c>
      <c r="Q96" s="54">
        <f>ROUND(I96*H96,2)</f>
        <v>0</v>
      </c>
      <c r="R96" s="54">
        <f>ROUND(J96*H96,2)</f>
        <v>0</v>
      </c>
      <c r="S96" s="111">
        <v>0</v>
      </c>
      <c r="T96" s="111">
        <f>S96*H96</f>
        <v>0</v>
      </c>
      <c r="U96" s="111">
        <v>8.9999999999999998E-4</v>
      </c>
      <c r="V96" s="111">
        <f>U96*H96</f>
        <v>0.432</v>
      </c>
      <c r="W96" s="111">
        <v>0</v>
      </c>
      <c r="X96" s="112">
        <f>W96*H96</f>
        <v>0</v>
      </c>
      <c r="AR96" s="11" t="s">
        <v>99</v>
      </c>
      <c r="AT96" s="11" t="s">
        <v>96</v>
      </c>
      <c r="AU96" s="11" t="s">
        <v>38</v>
      </c>
      <c r="AY96" s="11" t="s">
        <v>84</v>
      </c>
      <c r="BE96" s="113">
        <f>IF(O96="základní",K96,0)</f>
        <v>0</v>
      </c>
      <c r="BF96" s="113">
        <f>IF(O96="snížená",K96,0)</f>
        <v>0</v>
      </c>
      <c r="BG96" s="113">
        <f>IF(O96="zákl. přenesená",K96,0)</f>
        <v>0</v>
      </c>
      <c r="BH96" s="113">
        <f>IF(O96="sníž. přenesená",K96,0)</f>
        <v>0</v>
      </c>
      <c r="BI96" s="113">
        <f>IF(O96="nulová",K96,0)</f>
        <v>0</v>
      </c>
      <c r="BJ96" s="11" t="s">
        <v>36</v>
      </c>
      <c r="BK96" s="113">
        <f>ROUND(P96*H96,2)</f>
        <v>0</v>
      </c>
      <c r="BL96" s="11" t="s">
        <v>92</v>
      </c>
      <c r="BM96" s="11" t="s">
        <v>113</v>
      </c>
    </row>
    <row r="97" spans="2:65" s="1" customFormat="1" x14ac:dyDescent="0.3">
      <c r="B97" s="22"/>
      <c r="D97" s="114" t="s">
        <v>94</v>
      </c>
      <c r="F97" s="115" t="s">
        <v>112</v>
      </c>
      <c r="M97" s="22"/>
      <c r="N97" s="116"/>
      <c r="O97" s="23"/>
      <c r="P97" s="23"/>
      <c r="Q97" s="23"/>
      <c r="R97" s="23"/>
      <c r="S97" s="23"/>
      <c r="T97" s="23"/>
      <c r="U97" s="23"/>
      <c r="V97" s="23"/>
      <c r="W97" s="23"/>
      <c r="X97" s="36"/>
      <c r="AT97" s="11" t="s">
        <v>94</v>
      </c>
      <c r="AU97" s="11" t="s">
        <v>38</v>
      </c>
    </row>
    <row r="98" spans="2:65" s="1" customFormat="1" ht="16.5" customHeight="1" x14ac:dyDescent="0.3">
      <c r="B98" s="102"/>
      <c r="C98" s="103" t="s">
        <v>114</v>
      </c>
      <c r="D98" s="103" t="s">
        <v>87</v>
      </c>
      <c r="E98" s="104" t="s">
        <v>115</v>
      </c>
      <c r="F98" s="105" t="s">
        <v>116</v>
      </c>
      <c r="G98" s="106" t="s">
        <v>117</v>
      </c>
      <c r="H98" s="107">
        <v>28</v>
      </c>
      <c r="I98" s="108">
        <v>0</v>
      </c>
      <c r="J98" s="325"/>
      <c r="K98" s="108">
        <f>ROUND(P98*H98,2)</f>
        <v>0</v>
      </c>
      <c r="L98" s="105" t="s">
        <v>91</v>
      </c>
      <c r="M98" s="22"/>
      <c r="N98" s="109" t="s">
        <v>1</v>
      </c>
      <c r="O98" s="110" t="s">
        <v>24</v>
      </c>
      <c r="P98" s="54">
        <f>I98+J98</f>
        <v>0</v>
      </c>
      <c r="Q98" s="54">
        <f>ROUND(I98*H98,2)</f>
        <v>0</v>
      </c>
      <c r="R98" s="54">
        <f>ROUND(J98*H98,2)</f>
        <v>0</v>
      </c>
      <c r="S98" s="111">
        <v>0.38200000000000001</v>
      </c>
      <c r="T98" s="111">
        <f>S98*H98</f>
        <v>10.696</v>
      </c>
      <c r="U98" s="111">
        <v>0</v>
      </c>
      <c r="V98" s="111">
        <f>U98*H98</f>
        <v>0</v>
      </c>
      <c r="W98" s="111">
        <v>0</v>
      </c>
      <c r="X98" s="112">
        <f>W98*H98</f>
        <v>0</v>
      </c>
      <c r="AR98" s="11" t="s">
        <v>92</v>
      </c>
      <c r="AT98" s="11" t="s">
        <v>87</v>
      </c>
      <c r="AU98" s="11" t="s">
        <v>38</v>
      </c>
      <c r="AY98" s="11" t="s">
        <v>84</v>
      </c>
      <c r="BE98" s="113">
        <f>IF(O98="základní",K98,0)</f>
        <v>0</v>
      </c>
      <c r="BF98" s="113">
        <f>IF(O98="snížená",K98,0)</f>
        <v>0</v>
      </c>
      <c r="BG98" s="113">
        <f>IF(O98="zákl. přenesená",K98,0)</f>
        <v>0</v>
      </c>
      <c r="BH98" s="113">
        <f>IF(O98="sníž. přenesená",K98,0)</f>
        <v>0</v>
      </c>
      <c r="BI98" s="113">
        <f>IF(O98="nulová",K98,0)</f>
        <v>0</v>
      </c>
      <c r="BJ98" s="11" t="s">
        <v>36</v>
      </c>
      <c r="BK98" s="113">
        <f>ROUND(P98*H98,2)</f>
        <v>0</v>
      </c>
      <c r="BL98" s="11" t="s">
        <v>92</v>
      </c>
      <c r="BM98" s="11" t="s">
        <v>118</v>
      </c>
    </row>
    <row r="99" spans="2:65" s="1" customFormat="1" ht="27" x14ac:dyDescent="0.3">
      <c r="B99" s="22"/>
      <c r="D99" s="114" t="s">
        <v>94</v>
      </c>
      <c r="F99" s="115" t="s">
        <v>119</v>
      </c>
      <c r="M99" s="22"/>
      <c r="N99" s="116"/>
      <c r="O99" s="23"/>
      <c r="P99" s="23"/>
      <c r="Q99" s="23"/>
      <c r="R99" s="23"/>
      <c r="S99" s="23"/>
      <c r="T99" s="23"/>
      <c r="U99" s="23"/>
      <c r="V99" s="23"/>
      <c r="W99" s="23"/>
      <c r="X99" s="36"/>
      <c r="AT99" s="11" t="s">
        <v>94</v>
      </c>
      <c r="AU99" s="11" t="s">
        <v>38</v>
      </c>
    </row>
    <row r="100" spans="2:65" s="1" customFormat="1" ht="16.5" customHeight="1" x14ac:dyDescent="0.3">
      <c r="B100" s="102"/>
      <c r="C100" s="117" t="s">
        <v>120</v>
      </c>
      <c r="D100" s="117" t="s">
        <v>96</v>
      </c>
      <c r="E100" s="118" t="s">
        <v>121</v>
      </c>
      <c r="F100" s="119" t="s">
        <v>122</v>
      </c>
      <c r="G100" s="120" t="s">
        <v>123</v>
      </c>
      <c r="H100" s="121">
        <v>28</v>
      </c>
      <c r="I100" s="326"/>
      <c r="J100" s="123"/>
      <c r="K100" s="122">
        <f>ROUND(P100*H100,2)</f>
        <v>0</v>
      </c>
      <c r="L100" s="119" t="s">
        <v>124</v>
      </c>
      <c r="M100" s="124"/>
      <c r="N100" s="125" t="s">
        <v>1</v>
      </c>
      <c r="O100" s="110" t="s">
        <v>24</v>
      </c>
      <c r="P100" s="54">
        <f>I100+J100</f>
        <v>0</v>
      </c>
      <c r="Q100" s="54">
        <f>ROUND(I100*H100,2)</f>
        <v>0</v>
      </c>
      <c r="R100" s="54">
        <f>ROUND(J100*H100,2)</f>
        <v>0</v>
      </c>
      <c r="S100" s="111">
        <v>0</v>
      </c>
      <c r="T100" s="111">
        <f>S100*H100</f>
        <v>0</v>
      </c>
      <c r="U100" s="111">
        <v>0</v>
      </c>
      <c r="V100" s="111">
        <f>U100*H100</f>
        <v>0</v>
      </c>
      <c r="W100" s="111">
        <v>0</v>
      </c>
      <c r="X100" s="112">
        <f>W100*H100</f>
        <v>0</v>
      </c>
      <c r="AR100" s="11" t="s">
        <v>99</v>
      </c>
      <c r="AT100" s="11" t="s">
        <v>96</v>
      </c>
      <c r="AU100" s="11" t="s">
        <v>38</v>
      </c>
      <c r="AY100" s="11" t="s">
        <v>84</v>
      </c>
      <c r="BE100" s="113">
        <f>IF(O100="základní",K100,0)</f>
        <v>0</v>
      </c>
      <c r="BF100" s="113">
        <f>IF(O100="snížená",K100,0)</f>
        <v>0</v>
      </c>
      <c r="BG100" s="113">
        <f>IF(O100="zákl. přenesená",K100,0)</f>
        <v>0</v>
      </c>
      <c r="BH100" s="113">
        <f>IF(O100="sníž. přenesená",K100,0)</f>
        <v>0</v>
      </c>
      <c r="BI100" s="113">
        <f>IF(O100="nulová",K100,0)</f>
        <v>0</v>
      </c>
      <c r="BJ100" s="11" t="s">
        <v>36</v>
      </c>
      <c r="BK100" s="113">
        <f>ROUND(P100*H100,2)</f>
        <v>0</v>
      </c>
      <c r="BL100" s="11" t="s">
        <v>92</v>
      </c>
      <c r="BM100" s="11" t="s">
        <v>125</v>
      </c>
    </row>
    <row r="101" spans="2:65" s="1" customFormat="1" ht="27" x14ac:dyDescent="0.3">
      <c r="B101" s="22"/>
      <c r="D101" s="114" t="s">
        <v>94</v>
      </c>
      <c r="F101" s="115" t="s">
        <v>126</v>
      </c>
      <c r="M101" s="22"/>
      <c r="N101" s="116"/>
      <c r="O101" s="23"/>
      <c r="P101" s="23"/>
      <c r="Q101" s="23"/>
      <c r="R101" s="23"/>
      <c r="S101" s="23"/>
      <c r="T101" s="23"/>
      <c r="U101" s="23"/>
      <c r="V101" s="23"/>
      <c r="W101" s="23"/>
      <c r="X101" s="36"/>
      <c r="AT101" s="11" t="s">
        <v>94</v>
      </c>
      <c r="AU101" s="11" t="s">
        <v>38</v>
      </c>
    </row>
    <row r="102" spans="2:65" s="1" customFormat="1" ht="16.5" customHeight="1" x14ac:dyDescent="0.3">
      <c r="B102" s="102"/>
      <c r="C102" s="103" t="s">
        <v>127</v>
      </c>
      <c r="D102" s="103" t="s">
        <v>87</v>
      </c>
      <c r="E102" s="104" t="s">
        <v>128</v>
      </c>
      <c r="F102" s="105" t="s">
        <v>129</v>
      </c>
      <c r="G102" s="106" t="s">
        <v>117</v>
      </c>
      <c r="H102" s="107">
        <v>14</v>
      </c>
      <c r="I102" s="108">
        <v>0</v>
      </c>
      <c r="J102" s="325"/>
      <c r="K102" s="108">
        <f>ROUND(P102*H102,2)</f>
        <v>0</v>
      </c>
      <c r="L102" s="105" t="s">
        <v>130</v>
      </c>
      <c r="M102" s="22"/>
      <c r="N102" s="109" t="s">
        <v>1</v>
      </c>
      <c r="O102" s="110" t="s">
        <v>24</v>
      </c>
      <c r="P102" s="54">
        <f>I102+J102</f>
        <v>0</v>
      </c>
      <c r="Q102" s="54">
        <f>ROUND(I102*H102,2)</f>
        <v>0</v>
      </c>
      <c r="R102" s="54">
        <f>ROUND(J102*H102,2)</f>
        <v>0</v>
      </c>
      <c r="S102" s="111">
        <v>0.91800000000000004</v>
      </c>
      <c r="T102" s="111">
        <f>S102*H102</f>
        <v>12.852</v>
      </c>
      <c r="U102" s="111">
        <v>0</v>
      </c>
      <c r="V102" s="111">
        <f>U102*H102</f>
        <v>0</v>
      </c>
      <c r="W102" s="111">
        <v>0</v>
      </c>
      <c r="X102" s="112">
        <f>W102*H102</f>
        <v>0</v>
      </c>
      <c r="AR102" s="11" t="s">
        <v>92</v>
      </c>
      <c r="AT102" s="11" t="s">
        <v>87</v>
      </c>
      <c r="AU102" s="11" t="s">
        <v>38</v>
      </c>
      <c r="AY102" s="11" t="s">
        <v>84</v>
      </c>
      <c r="BE102" s="113">
        <f>IF(O102="základní",K102,0)</f>
        <v>0</v>
      </c>
      <c r="BF102" s="113">
        <f>IF(O102="snížená",K102,0)</f>
        <v>0</v>
      </c>
      <c r="BG102" s="113">
        <f>IF(O102="zákl. přenesená",K102,0)</f>
        <v>0</v>
      </c>
      <c r="BH102" s="113">
        <f>IF(O102="sníž. přenesená",K102,0)</f>
        <v>0</v>
      </c>
      <c r="BI102" s="113">
        <f>IF(O102="nulová",K102,0)</f>
        <v>0</v>
      </c>
      <c r="BJ102" s="11" t="s">
        <v>36</v>
      </c>
      <c r="BK102" s="113">
        <f>ROUND(P102*H102,2)</f>
        <v>0</v>
      </c>
      <c r="BL102" s="11" t="s">
        <v>92</v>
      </c>
      <c r="BM102" s="11" t="s">
        <v>131</v>
      </c>
    </row>
    <row r="103" spans="2:65" s="1" customFormat="1" x14ac:dyDescent="0.3">
      <c r="B103" s="22"/>
      <c r="D103" s="114" t="s">
        <v>94</v>
      </c>
      <c r="F103" s="115" t="s">
        <v>132</v>
      </c>
      <c r="M103" s="22"/>
      <c r="N103" s="116"/>
      <c r="O103" s="23"/>
      <c r="P103" s="23"/>
      <c r="Q103" s="23"/>
      <c r="R103" s="23"/>
      <c r="S103" s="23"/>
      <c r="T103" s="23"/>
      <c r="U103" s="23"/>
      <c r="V103" s="23"/>
      <c r="W103" s="23"/>
      <c r="X103" s="36"/>
      <c r="AT103" s="11" t="s">
        <v>94</v>
      </c>
      <c r="AU103" s="11" t="s">
        <v>38</v>
      </c>
    </row>
    <row r="104" spans="2:65" s="1" customFormat="1" ht="25.5" customHeight="1" x14ac:dyDescent="0.3">
      <c r="B104" s="102"/>
      <c r="C104" s="117" t="s">
        <v>133</v>
      </c>
      <c r="D104" s="117" t="s">
        <v>96</v>
      </c>
      <c r="E104" s="118" t="s">
        <v>134</v>
      </c>
      <c r="F104" s="119" t="s">
        <v>434</v>
      </c>
      <c r="G104" s="120" t="s">
        <v>117</v>
      </c>
      <c r="H104" s="121">
        <v>14</v>
      </c>
      <c r="I104" s="326"/>
      <c r="J104" s="123"/>
      <c r="K104" s="122">
        <f>ROUND(P104*H104,2)</f>
        <v>0</v>
      </c>
      <c r="L104" s="119" t="s">
        <v>1</v>
      </c>
      <c r="M104" s="124"/>
      <c r="N104" s="125" t="s">
        <v>1</v>
      </c>
      <c r="O104" s="110" t="s">
        <v>24</v>
      </c>
      <c r="P104" s="54">
        <f>I104+J104</f>
        <v>0</v>
      </c>
      <c r="Q104" s="54">
        <f>ROUND(I104*H104,2)</f>
        <v>0</v>
      </c>
      <c r="R104" s="54">
        <f>ROUND(J104*H104,2)</f>
        <v>0</v>
      </c>
      <c r="S104" s="111">
        <v>0</v>
      </c>
      <c r="T104" s="111">
        <f>S104*H104</f>
        <v>0</v>
      </c>
      <c r="U104" s="111">
        <v>1.4999999999999999E-2</v>
      </c>
      <c r="V104" s="111">
        <f>U104*H104</f>
        <v>0.21</v>
      </c>
      <c r="W104" s="111">
        <v>0</v>
      </c>
      <c r="X104" s="112">
        <f>W104*H104</f>
        <v>0</v>
      </c>
      <c r="AR104" s="11" t="s">
        <v>99</v>
      </c>
      <c r="AT104" s="11" t="s">
        <v>96</v>
      </c>
      <c r="AU104" s="11" t="s">
        <v>38</v>
      </c>
      <c r="AY104" s="11" t="s">
        <v>84</v>
      </c>
      <c r="BE104" s="113">
        <f>IF(O104="základní",K104,0)</f>
        <v>0</v>
      </c>
      <c r="BF104" s="113">
        <f>IF(O104="snížená",K104,0)</f>
        <v>0</v>
      </c>
      <c r="BG104" s="113">
        <f>IF(O104="zákl. přenesená",K104,0)</f>
        <v>0</v>
      </c>
      <c r="BH104" s="113">
        <f>IF(O104="sníž. přenesená",K104,0)</f>
        <v>0</v>
      </c>
      <c r="BI104" s="113">
        <f>IF(O104="nulová",K104,0)</f>
        <v>0</v>
      </c>
      <c r="BJ104" s="11" t="s">
        <v>36</v>
      </c>
      <c r="BK104" s="113">
        <f>ROUND(P104*H104,2)</f>
        <v>0</v>
      </c>
      <c r="BL104" s="11" t="s">
        <v>92</v>
      </c>
      <c r="BM104" s="11" t="s">
        <v>135</v>
      </c>
    </row>
    <row r="105" spans="2:65" s="1" customFormat="1" x14ac:dyDescent="0.3">
      <c r="B105" s="22"/>
      <c r="D105" s="114" t="s">
        <v>94</v>
      </c>
      <c r="F105" s="115" t="s">
        <v>435</v>
      </c>
      <c r="M105" s="22"/>
      <c r="N105" s="116"/>
      <c r="O105" s="23"/>
      <c r="P105" s="23"/>
      <c r="Q105" s="23"/>
      <c r="R105" s="23"/>
      <c r="S105" s="23"/>
      <c r="T105" s="23"/>
      <c r="U105" s="23"/>
      <c r="V105" s="23"/>
      <c r="W105" s="23"/>
      <c r="X105" s="36"/>
      <c r="AT105" s="11" t="s">
        <v>94</v>
      </c>
      <c r="AU105" s="11" t="s">
        <v>38</v>
      </c>
    </row>
    <row r="106" spans="2:65" s="1" customFormat="1" ht="25.5" customHeight="1" x14ac:dyDescent="0.3">
      <c r="B106" s="102"/>
      <c r="C106" s="103" t="s">
        <v>136</v>
      </c>
      <c r="D106" s="103" t="s">
        <v>87</v>
      </c>
      <c r="E106" s="104" t="s">
        <v>137</v>
      </c>
      <c r="F106" s="105" t="s">
        <v>138</v>
      </c>
      <c r="G106" s="106" t="s">
        <v>90</v>
      </c>
      <c r="H106" s="107">
        <v>460</v>
      </c>
      <c r="I106" s="108">
        <v>0</v>
      </c>
      <c r="J106" s="325"/>
      <c r="K106" s="108">
        <f>ROUND(P106*H106,2)</f>
        <v>0</v>
      </c>
      <c r="L106" s="105" t="s">
        <v>91</v>
      </c>
      <c r="M106" s="22"/>
      <c r="N106" s="109" t="s">
        <v>1</v>
      </c>
      <c r="O106" s="110" t="s">
        <v>24</v>
      </c>
      <c r="P106" s="54">
        <f>I106+J106</f>
        <v>0</v>
      </c>
      <c r="Q106" s="54">
        <f>ROUND(I106*H106,2)</f>
        <v>0</v>
      </c>
      <c r="R106" s="54">
        <f>ROUND(J106*H106,2)</f>
        <v>0</v>
      </c>
      <c r="S106" s="111">
        <v>0.14000000000000001</v>
      </c>
      <c r="T106" s="111">
        <f>S106*H106</f>
        <v>64.400000000000006</v>
      </c>
      <c r="U106" s="111">
        <v>0</v>
      </c>
      <c r="V106" s="111">
        <f>U106*H106</f>
        <v>0</v>
      </c>
      <c r="W106" s="111">
        <v>0</v>
      </c>
      <c r="X106" s="112">
        <f>W106*H106</f>
        <v>0</v>
      </c>
      <c r="AR106" s="11" t="s">
        <v>92</v>
      </c>
      <c r="AT106" s="11" t="s">
        <v>87</v>
      </c>
      <c r="AU106" s="11" t="s">
        <v>38</v>
      </c>
      <c r="AY106" s="11" t="s">
        <v>84</v>
      </c>
      <c r="BE106" s="113">
        <f>IF(O106="základní",K106,0)</f>
        <v>0</v>
      </c>
      <c r="BF106" s="113">
        <f>IF(O106="snížená",K106,0)</f>
        <v>0</v>
      </c>
      <c r="BG106" s="113">
        <f>IF(O106="zákl. přenesená",K106,0)</f>
        <v>0</v>
      </c>
      <c r="BH106" s="113">
        <f>IF(O106="sníž. přenesená",K106,0)</f>
        <v>0</v>
      </c>
      <c r="BI106" s="113">
        <f>IF(O106="nulová",K106,0)</f>
        <v>0</v>
      </c>
      <c r="BJ106" s="11" t="s">
        <v>36</v>
      </c>
      <c r="BK106" s="113">
        <f>ROUND(P106*H106,2)</f>
        <v>0</v>
      </c>
      <c r="BL106" s="11" t="s">
        <v>92</v>
      </c>
      <c r="BM106" s="11" t="s">
        <v>139</v>
      </c>
    </row>
    <row r="107" spans="2:65" s="1" customFormat="1" ht="27" x14ac:dyDescent="0.3">
      <c r="B107" s="22"/>
      <c r="D107" s="114" t="s">
        <v>94</v>
      </c>
      <c r="F107" s="115" t="s">
        <v>140</v>
      </c>
      <c r="M107" s="22"/>
      <c r="N107" s="116"/>
      <c r="O107" s="23"/>
      <c r="P107" s="23"/>
      <c r="Q107" s="23"/>
      <c r="R107" s="23"/>
      <c r="S107" s="23"/>
      <c r="T107" s="23"/>
      <c r="U107" s="23"/>
      <c r="V107" s="23"/>
      <c r="W107" s="23"/>
      <c r="X107" s="36"/>
      <c r="AT107" s="11" t="s">
        <v>94</v>
      </c>
      <c r="AU107" s="11" t="s">
        <v>38</v>
      </c>
    </row>
    <row r="108" spans="2:65" s="1" customFormat="1" ht="16.5" customHeight="1" x14ac:dyDescent="0.3">
      <c r="B108" s="102"/>
      <c r="C108" s="117" t="s">
        <v>141</v>
      </c>
      <c r="D108" s="117" t="s">
        <v>96</v>
      </c>
      <c r="E108" s="118" t="s">
        <v>142</v>
      </c>
      <c r="F108" s="119" t="s">
        <v>143</v>
      </c>
      <c r="G108" s="120" t="s">
        <v>144</v>
      </c>
      <c r="H108" s="121">
        <v>438.09500000000003</v>
      </c>
      <c r="I108" s="326"/>
      <c r="J108" s="123"/>
      <c r="K108" s="122">
        <f>ROUND(P108*H108,2)</f>
        <v>0</v>
      </c>
      <c r="L108" s="119" t="s">
        <v>91</v>
      </c>
      <c r="M108" s="124"/>
      <c r="N108" s="125" t="s">
        <v>1</v>
      </c>
      <c r="O108" s="110" t="s">
        <v>24</v>
      </c>
      <c r="P108" s="54">
        <f>I108+J108</f>
        <v>0</v>
      </c>
      <c r="Q108" s="54">
        <f>ROUND(I108*H108,2)</f>
        <v>0</v>
      </c>
      <c r="R108" s="54">
        <f>ROUND(J108*H108,2)</f>
        <v>0</v>
      </c>
      <c r="S108" s="111">
        <v>0</v>
      </c>
      <c r="T108" s="111">
        <f>S108*H108</f>
        <v>0</v>
      </c>
      <c r="U108" s="111">
        <v>1E-3</v>
      </c>
      <c r="V108" s="111">
        <f>U108*H108</f>
        <v>0.43809500000000001</v>
      </c>
      <c r="W108" s="111">
        <v>0</v>
      </c>
      <c r="X108" s="112">
        <f>W108*H108</f>
        <v>0</v>
      </c>
      <c r="AR108" s="11" t="s">
        <v>99</v>
      </c>
      <c r="AT108" s="11" t="s">
        <v>96</v>
      </c>
      <c r="AU108" s="11" t="s">
        <v>38</v>
      </c>
      <c r="AY108" s="11" t="s">
        <v>84</v>
      </c>
      <c r="BE108" s="113">
        <f>IF(O108="základní",K108,0)</f>
        <v>0</v>
      </c>
      <c r="BF108" s="113">
        <f>IF(O108="snížená",K108,0)</f>
        <v>0</v>
      </c>
      <c r="BG108" s="113">
        <f>IF(O108="zákl. přenesená",K108,0)</f>
        <v>0</v>
      </c>
      <c r="BH108" s="113">
        <f>IF(O108="sníž. přenesená",K108,0)</f>
        <v>0</v>
      </c>
      <c r="BI108" s="113">
        <f>IF(O108="nulová",K108,0)</f>
        <v>0</v>
      </c>
      <c r="BJ108" s="11" t="s">
        <v>36</v>
      </c>
      <c r="BK108" s="113">
        <f>ROUND(P108*H108,2)</f>
        <v>0</v>
      </c>
      <c r="BL108" s="11" t="s">
        <v>92</v>
      </c>
      <c r="BM108" s="11" t="s">
        <v>145</v>
      </c>
    </row>
    <row r="109" spans="2:65" s="1" customFormat="1" x14ac:dyDescent="0.3">
      <c r="B109" s="22"/>
      <c r="D109" s="114" t="s">
        <v>94</v>
      </c>
      <c r="F109" s="115" t="s">
        <v>146</v>
      </c>
      <c r="M109" s="22"/>
      <c r="N109" s="116"/>
      <c r="O109" s="23"/>
      <c r="P109" s="23"/>
      <c r="Q109" s="23"/>
      <c r="R109" s="23"/>
      <c r="S109" s="23"/>
      <c r="T109" s="23"/>
      <c r="U109" s="23"/>
      <c r="V109" s="23"/>
      <c r="W109" s="23"/>
      <c r="X109" s="36"/>
      <c r="AT109" s="11" t="s">
        <v>94</v>
      </c>
      <c r="AU109" s="11" t="s">
        <v>38</v>
      </c>
    </row>
    <row r="110" spans="2:65" s="7" customFormat="1" x14ac:dyDescent="0.3">
      <c r="B110" s="127"/>
      <c r="D110" s="114" t="s">
        <v>103</v>
      </c>
      <c r="E110" s="128" t="s">
        <v>1</v>
      </c>
      <c r="F110" s="129" t="s">
        <v>147</v>
      </c>
      <c r="H110" s="130">
        <v>438.09500000000003</v>
      </c>
      <c r="M110" s="127"/>
      <c r="N110" s="131"/>
      <c r="O110" s="132"/>
      <c r="P110" s="132"/>
      <c r="Q110" s="132"/>
      <c r="R110" s="132"/>
      <c r="S110" s="132"/>
      <c r="T110" s="132"/>
      <c r="U110" s="132"/>
      <c r="V110" s="132"/>
      <c r="W110" s="132"/>
      <c r="X110" s="133"/>
      <c r="AT110" s="128" t="s">
        <v>103</v>
      </c>
      <c r="AU110" s="128" t="s">
        <v>38</v>
      </c>
      <c r="AV110" s="7" t="s">
        <v>38</v>
      </c>
      <c r="AW110" s="7" t="s">
        <v>3</v>
      </c>
      <c r="AX110" s="7" t="s">
        <v>36</v>
      </c>
      <c r="AY110" s="128" t="s">
        <v>84</v>
      </c>
    </row>
    <row r="111" spans="2:65" s="1" customFormat="1" ht="16.5" customHeight="1" x14ac:dyDescent="0.3">
      <c r="B111" s="102"/>
      <c r="C111" s="117" t="s">
        <v>148</v>
      </c>
      <c r="D111" s="117" t="s">
        <v>96</v>
      </c>
      <c r="E111" s="118" t="s">
        <v>149</v>
      </c>
      <c r="F111" s="119" t="s">
        <v>150</v>
      </c>
      <c r="G111" s="120" t="s">
        <v>117</v>
      </c>
      <c r="H111" s="121">
        <v>16</v>
      </c>
      <c r="I111" s="326"/>
      <c r="J111" s="123"/>
      <c r="K111" s="122">
        <f>ROUND(P111*H111,2)</f>
        <v>0</v>
      </c>
      <c r="L111" s="119" t="s">
        <v>91</v>
      </c>
      <c r="M111" s="124"/>
      <c r="N111" s="125" t="s">
        <v>1</v>
      </c>
      <c r="O111" s="110" t="s">
        <v>24</v>
      </c>
      <c r="P111" s="54">
        <f>I111+J111</f>
        <v>0</v>
      </c>
      <c r="Q111" s="54">
        <f>ROUND(I111*H111,2)</f>
        <v>0</v>
      </c>
      <c r="R111" s="54">
        <f>ROUND(J111*H111,2)</f>
        <v>0</v>
      </c>
      <c r="S111" s="111">
        <v>0</v>
      </c>
      <c r="T111" s="111">
        <f>S111*H111</f>
        <v>0</v>
      </c>
      <c r="U111" s="111">
        <v>2.2000000000000001E-4</v>
      </c>
      <c r="V111" s="111">
        <f>U111*H111</f>
        <v>3.5200000000000001E-3</v>
      </c>
      <c r="W111" s="111">
        <v>0</v>
      </c>
      <c r="X111" s="112">
        <f>W111*H111</f>
        <v>0</v>
      </c>
      <c r="AR111" s="11" t="s">
        <v>99</v>
      </c>
      <c r="AT111" s="11" t="s">
        <v>96</v>
      </c>
      <c r="AU111" s="11" t="s">
        <v>38</v>
      </c>
      <c r="AY111" s="11" t="s">
        <v>84</v>
      </c>
      <c r="BE111" s="113">
        <f>IF(O111="základní",K111,0)</f>
        <v>0</v>
      </c>
      <c r="BF111" s="113">
        <f>IF(O111="snížená",K111,0)</f>
        <v>0</v>
      </c>
      <c r="BG111" s="113">
        <f>IF(O111="zákl. přenesená",K111,0)</f>
        <v>0</v>
      </c>
      <c r="BH111" s="113">
        <f>IF(O111="sníž. přenesená",K111,0)</f>
        <v>0</v>
      </c>
      <c r="BI111" s="113">
        <f>IF(O111="nulová",K111,0)</f>
        <v>0</v>
      </c>
      <c r="BJ111" s="11" t="s">
        <v>36</v>
      </c>
      <c r="BK111" s="113">
        <f>ROUND(P111*H111,2)</f>
        <v>0</v>
      </c>
      <c r="BL111" s="11" t="s">
        <v>92</v>
      </c>
      <c r="BM111" s="11" t="s">
        <v>151</v>
      </c>
    </row>
    <row r="112" spans="2:65" s="1" customFormat="1" x14ac:dyDescent="0.3">
      <c r="B112" s="22"/>
      <c r="D112" s="114" t="s">
        <v>94</v>
      </c>
      <c r="F112" s="115" t="s">
        <v>152</v>
      </c>
      <c r="M112" s="22"/>
      <c r="N112" s="116"/>
      <c r="O112" s="23"/>
      <c r="P112" s="23"/>
      <c r="Q112" s="23"/>
      <c r="R112" s="23"/>
      <c r="S112" s="23"/>
      <c r="T112" s="23"/>
      <c r="U112" s="23"/>
      <c r="V112" s="23"/>
      <c r="W112" s="23"/>
      <c r="X112" s="36"/>
      <c r="AT112" s="11" t="s">
        <v>94</v>
      </c>
      <c r="AU112" s="11" t="s">
        <v>38</v>
      </c>
    </row>
    <row r="113" spans="2:65" s="1" customFormat="1" ht="16.5" customHeight="1" x14ac:dyDescent="0.3">
      <c r="B113" s="102"/>
      <c r="C113" s="117" t="s">
        <v>153</v>
      </c>
      <c r="D113" s="117" t="s">
        <v>96</v>
      </c>
      <c r="E113" s="118" t="s">
        <v>154</v>
      </c>
      <c r="F113" s="119" t="s">
        <v>155</v>
      </c>
      <c r="G113" s="120" t="s">
        <v>117</v>
      </c>
      <c r="H113" s="121">
        <v>14</v>
      </c>
      <c r="I113" s="326"/>
      <c r="J113" s="123"/>
      <c r="K113" s="122">
        <f>ROUND(P113*H113,2)</f>
        <v>0</v>
      </c>
      <c r="L113" s="119" t="s">
        <v>91</v>
      </c>
      <c r="M113" s="124"/>
      <c r="N113" s="125" t="s">
        <v>1</v>
      </c>
      <c r="O113" s="110" t="s">
        <v>24</v>
      </c>
      <c r="P113" s="54">
        <f>I113+J113</f>
        <v>0</v>
      </c>
      <c r="Q113" s="54">
        <f>ROUND(I113*H113,2)</f>
        <v>0</v>
      </c>
      <c r="R113" s="54">
        <f>ROUND(J113*H113,2)</f>
        <v>0</v>
      </c>
      <c r="S113" s="111">
        <v>0</v>
      </c>
      <c r="T113" s="111">
        <f>S113*H113</f>
        <v>0</v>
      </c>
      <c r="U113" s="111">
        <v>1.3999999999999999E-4</v>
      </c>
      <c r="V113" s="111">
        <f>U113*H113</f>
        <v>1.9599999999999999E-3</v>
      </c>
      <c r="W113" s="111">
        <v>0</v>
      </c>
      <c r="X113" s="112">
        <f>W113*H113</f>
        <v>0</v>
      </c>
      <c r="AR113" s="11" t="s">
        <v>99</v>
      </c>
      <c r="AT113" s="11" t="s">
        <v>96</v>
      </c>
      <c r="AU113" s="11" t="s">
        <v>38</v>
      </c>
      <c r="AY113" s="11" t="s">
        <v>84</v>
      </c>
      <c r="BE113" s="113">
        <f>IF(O113="základní",K113,0)</f>
        <v>0</v>
      </c>
      <c r="BF113" s="113">
        <f>IF(O113="snížená",K113,0)</f>
        <v>0</v>
      </c>
      <c r="BG113" s="113">
        <f>IF(O113="zákl. přenesená",K113,0)</f>
        <v>0</v>
      </c>
      <c r="BH113" s="113">
        <f>IF(O113="sníž. přenesená",K113,0)</f>
        <v>0</v>
      </c>
      <c r="BI113" s="113">
        <f>IF(O113="nulová",K113,0)</f>
        <v>0</v>
      </c>
      <c r="BJ113" s="11" t="s">
        <v>36</v>
      </c>
      <c r="BK113" s="113">
        <f>ROUND(P113*H113,2)</f>
        <v>0</v>
      </c>
      <c r="BL113" s="11" t="s">
        <v>92</v>
      </c>
      <c r="BM113" s="11" t="s">
        <v>156</v>
      </c>
    </row>
    <row r="114" spans="2:65" s="1" customFormat="1" x14ac:dyDescent="0.3">
      <c r="B114" s="22"/>
      <c r="D114" s="114" t="s">
        <v>94</v>
      </c>
      <c r="F114" s="115" t="s">
        <v>157</v>
      </c>
      <c r="M114" s="22"/>
      <c r="N114" s="116"/>
      <c r="O114" s="23"/>
      <c r="P114" s="23"/>
      <c r="Q114" s="23"/>
      <c r="R114" s="23"/>
      <c r="S114" s="23"/>
      <c r="T114" s="23"/>
      <c r="U114" s="23"/>
      <c r="V114" s="23"/>
      <c r="W114" s="23"/>
      <c r="X114" s="36"/>
      <c r="AT114" s="11" t="s">
        <v>94</v>
      </c>
      <c r="AU114" s="11" t="s">
        <v>38</v>
      </c>
    </row>
    <row r="115" spans="2:65" s="1" customFormat="1" ht="16.5" customHeight="1" x14ac:dyDescent="0.3">
      <c r="B115" s="102"/>
      <c r="C115" s="103" t="s">
        <v>158</v>
      </c>
      <c r="D115" s="103" t="s">
        <v>87</v>
      </c>
      <c r="E115" s="104" t="s">
        <v>159</v>
      </c>
      <c r="F115" s="105" t="s">
        <v>160</v>
      </c>
      <c r="G115" s="106" t="s">
        <v>117</v>
      </c>
      <c r="H115" s="107">
        <v>1</v>
      </c>
      <c r="I115" s="108">
        <v>0</v>
      </c>
      <c r="J115" s="325"/>
      <c r="K115" s="108">
        <f>ROUND(P115*H115,2)</f>
        <v>0</v>
      </c>
      <c r="L115" s="105" t="s">
        <v>91</v>
      </c>
      <c r="M115" s="22"/>
      <c r="N115" s="109" t="s">
        <v>1</v>
      </c>
      <c r="O115" s="110" t="s">
        <v>24</v>
      </c>
      <c r="P115" s="54">
        <f>I115+J115</f>
        <v>0</v>
      </c>
      <c r="Q115" s="54">
        <f>ROUND(I115*H115,2)</f>
        <v>0</v>
      </c>
      <c r="R115" s="54">
        <f>ROUND(J115*H115,2)</f>
        <v>0</v>
      </c>
      <c r="S115" s="111">
        <v>31.841999999999999</v>
      </c>
      <c r="T115" s="111">
        <f>S115*H115</f>
        <v>31.841999999999999</v>
      </c>
      <c r="U115" s="111">
        <v>0</v>
      </c>
      <c r="V115" s="111">
        <f>U115*H115</f>
        <v>0</v>
      </c>
      <c r="W115" s="111">
        <v>0</v>
      </c>
      <c r="X115" s="112">
        <f>W115*H115</f>
        <v>0</v>
      </c>
      <c r="AR115" s="11" t="s">
        <v>92</v>
      </c>
      <c r="AT115" s="11" t="s">
        <v>87</v>
      </c>
      <c r="AU115" s="11" t="s">
        <v>38</v>
      </c>
      <c r="AY115" s="11" t="s">
        <v>84</v>
      </c>
      <c r="BE115" s="113">
        <f>IF(O115="základní",K115,0)</f>
        <v>0</v>
      </c>
      <c r="BF115" s="113">
        <f>IF(O115="snížená",K115,0)</f>
        <v>0</v>
      </c>
      <c r="BG115" s="113">
        <f>IF(O115="zákl. přenesená",K115,0)</f>
        <v>0</v>
      </c>
      <c r="BH115" s="113">
        <f>IF(O115="sníž. přenesená",K115,0)</f>
        <v>0</v>
      </c>
      <c r="BI115" s="113">
        <f>IF(O115="nulová",K115,0)</f>
        <v>0</v>
      </c>
      <c r="BJ115" s="11" t="s">
        <v>36</v>
      </c>
      <c r="BK115" s="113">
        <f>ROUND(P115*H115,2)</f>
        <v>0</v>
      </c>
      <c r="BL115" s="11" t="s">
        <v>92</v>
      </c>
      <c r="BM115" s="11" t="s">
        <v>161</v>
      </c>
    </row>
    <row r="116" spans="2:65" s="1" customFormat="1" ht="27" x14ac:dyDescent="0.3">
      <c r="B116" s="22"/>
      <c r="D116" s="114" t="s">
        <v>94</v>
      </c>
      <c r="F116" s="115" t="s">
        <v>162</v>
      </c>
      <c r="M116" s="22"/>
      <c r="N116" s="116"/>
      <c r="O116" s="23"/>
      <c r="P116" s="23"/>
      <c r="Q116" s="23"/>
      <c r="R116" s="23"/>
      <c r="S116" s="23"/>
      <c r="T116" s="23"/>
      <c r="U116" s="23"/>
      <c r="V116" s="23"/>
      <c r="W116" s="23"/>
      <c r="X116" s="36"/>
      <c r="AT116" s="11" t="s">
        <v>94</v>
      </c>
      <c r="AU116" s="11" t="s">
        <v>38</v>
      </c>
    </row>
    <row r="117" spans="2:65" s="1" customFormat="1" ht="27" x14ac:dyDescent="0.3">
      <c r="B117" s="22"/>
      <c r="D117" s="114" t="s">
        <v>163</v>
      </c>
      <c r="F117" s="126" t="s">
        <v>164</v>
      </c>
      <c r="M117" s="22"/>
      <c r="N117" s="116"/>
      <c r="O117" s="23"/>
      <c r="P117" s="23"/>
      <c r="Q117" s="23"/>
      <c r="R117" s="23"/>
      <c r="S117" s="23"/>
      <c r="T117" s="23"/>
      <c r="U117" s="23"/>
      <c r="V117" s="23"/>
      <c r="W117" s="23"/>
      <c r="X117" s="36"/>
      <c r="AT117" s="11" t="s">
        <v>163</v>
      </c>
      <c r="AU117" s="11" t="s">
        <v>38</v>
      </c>
    </row>
    <row r="118" spans="2:65" s="6" customFormat="1" ht="37.35" customHeight="1" x14ac:dyDescent="0.35">
      <c r="B118" s="89"/>
      <c r="D118" s="90" t="s">
        <v>34</v>
      </c>
      <c r="E118" s="91" t="s">
        <v>96</v>
      </c>
      <c r="F118" s="91" t="s">
        <v>165</v>
      </c>
      <c r="K118" s="92">
        <f>BK118</f>
        <v>0</v>
      </c>
      <c r="M118" s="89"/>
      <c r="N118" s="93"/>
      <c r="O118" s="94"/>
      <c r="P118" s="94"/>
      <c r="Q118" s="95">
        <f>Q119+Q144</f>
        <v>0</v>
      </c>
      <c r="R118" s="95">
        <f>R119+R144</f>
        <v>0</v>
      </c>
      <c r="S118" s="94"/>
      <c r="T118" s="96">
        <f>T119+T144</f>
        <v>576.76537000000008</v>
      </c>
      <c r="U118" s="94"/>
      <c r="V118" s="96">
        <f>V119+V144</f>
        <v>7.81923718</v>
      </c>
      <c r="W118" s="94"/>
      <c r="X118" s="97">
        <f>X119+X144</f>
        <v>0</v>
      </c>
      <c r="AR118" s="90" t="s">
        <v>105</v>
      </c>
      <c r="AT118" s="98" t="s">
        <v>34</v>
      </c>
      <c r="AU118" s="98" t="s">
        <v>35</v>
      </c>
      <c r="AY118" s="90" t="s">
        <v>84</v>
      </c>
      <c r="BK118" s="99">
        <f>BK119+BK144</f>
        <v>0</v>
      </c>
    </row>
    <row r="119" spans="2:65" s="6" customFormat="1" ht="19.899999999999999" customHeight="1" x14ac:dyDescent="0.3">
      <c r="B119" s="89"/>
      <c r="D119" s="90" t="s">
        <v>34</v>
      </c>
      <c r="E119" s="100" t="s">
        <v>166</v>
      </c>
      <c r="F119" s="100" t="s">
        <v>167</v>
      </c>
      <c r="K119" s="101">
        <f>BK119</f>
        <v>0</v>
      </c>
      <c r="M119" s="89"/>
      <c r="N119" s="93"/>
      <c r="O119" s="94"/>
      <c r="P119" s="94"/>
      <c r="Q119" s="95">
        <f>SUM(Q120:Q143)</f>
        <v>0</v>
      </c>
      <c r="R119" s="95">
        <f>SUM(R120:R143)</f>
        <v>0</v>
      </c>
      <c r="S119" s="94"/>
      <c r="T119" s="96">
        <f>SUM(T120:T143)</f>
        <v>142.56800000000001</v>
      </c>
      <c r="U119" s="94"/>
      <c r="V119" s="96">
        <f>SUM(V120:V143)</f>
        <v>3.2290000000000001</v>
      </c>
      <c r="W119" s="94"/>
      <c r="X119" s="97">
        <f>SUM(X120:X143)</f>
        <v>0</v>
      </c>
      <c r="AR119" s="90" t="s">
        <v>105</v>
      </c>
      <c r="AT119" s="98" t="s">
        <v>34</v>
      </c>
      <c r="AU119" s="98" t="s">
        <v>36</v>
      </c>
      <c r="AY119" s="90" t="s">
        <v>84</v>
      </c>
      <c r="BK119" s="99">
        <f>SUM(BK120:BK143)</f>
        <v>0</v>
      </c>
    </row>
    <row r="120" spans="2:65" s="1" customFormat="1" ht="16.5" customHeight="1" x14ac:dyDescent="0.3">
      <c r="B120" s="102"/>
      <c r="C120" s="103" t="s">
        <v>168</v>
      </c>
      <c r="D120" s="103" t="s">
        <v>87</v>
      </c>
      <c r="E120" s="104" t="s">
        <v>169</v>
      </c>
      <c r="F120" s="105" t="s">
        <v>170</v>
      </c>
      <c r="G120" s="106" t="s">
        <v>117</v>
      </c>
      <c r="H120" s="107">
        <v>16</v>
      </c>
      <c r="I120" s="108">
        <v>0</v>
      </c>
      <c r="J120" s="325"/>
      <c r="K120" s="108">
        <f>ROUND(P120*H120,2)</f>
        <v>0</v>
      </c>
      <c r="L120" s="105" t="s">
        <v>91</v>
      </c>
      <c r="M120" s="22"/>
      <c r="N120" s="109" t="s">
        <v>1</v>
      </c>
      <c r="O120" s="110" t="s">
        <v>24</v>
      </c>
      <c r="P120" s="54">
        <f>I120+J120</f>
        <v>0</v>
      </c>
      <c r="Q120" s="54">
        <f>ROUND(I120*H120,2)</f>
        <v>0</v>
      </c>
      <c r="R120" s="54">
        <f>ROUND(J120*H120,2)</f>
        <v>0</v>
      </c>
      <c r="S120" s="111">
        <v>0.45900000000000002</v>
      </c>
      <c r="T120" s="111">
        <f>S120*H120</f>
        <v>7.3440000000000003</v>
      </c>
      <c r="U120" s="111">
        <v>0</v>
      </c>
      <c r="V120" s="111">
        <f>U120*H120</f>
        <v>0</v>
      </c>
      <c r="W120" s="111">
        <v>0</v>
      </c>
      <c r="X120" s="112">
        <f>W120*H120</f>
        <v>0</v>
      </c>
      <c r="AR120" s="11" t="s">
        <v>171</v>
      </c>
      <c r="AT120" s="11" t="s">
        <v>87</v>
      </c>
      <c r="AU120" s="11" t="s">
        <v>38</v>
      </c>
      <c r="AY120" s="11" t="s">
        <v>84</v>
      </c>
      <c r="BE120" s="113">
        <f>IF(O120="základní",K120,0)</f>
        <v>0</v>
      </c>
      <c r="BF120" s="113">
        <f>IF(O120="snížená",K120,0)</f>
        <v>0</v>
      </c>
      <c r="BG120" s="113">
        <f>IF(O120="zákl. přenesená",K120,0)</f>
        <v>0</v>
      </c>
      <c r="BH120" s="113">
        <f>IF(O120="sníž. přenesená",K120,0)</f>
        <v>0</v>
      </c>
      <c r="BI120" s="113">
        <f>IF(O120="nulová",K120,0)</f>
        <v>0</v>
      </c>
      <c r="BJ120" s="11" t="s">
        <v>36</v>
      </c>
      <c r="BK120" s="113">
        <f>ROUND(P120*H120,2)</f>
        <v>0</v>
      </c>
      <c r="BL120" s="11" t="s">
        <v>171</v>
      </c>
      <c r="BM120" s="11" t="s">
        <v>172</v>
      </c>
    </row>
    <row r="121" spans="2:65" s="1" customFormat="1" x14ac:dyDescent="0.3">
      <c r="B121" s="22"/>
      <c r="D121" s="114" t="s">
        <v>94</v>
      </c>
      <c r="F121" s="115" t="s">
        <v>173</v>
      </c>
      <c r="M121" s="22"/>
      <c r="N121" s="116"/>
      <c r="O121" s="23"/>
      <c r="P121" s="23"/>
      <c r="Q121" s="23"/>
      <c r="R121" s="23"/>
      <c r="S121" s="23"/>
      <c r="T121" s="23"/>
      <c r="U121" s="23"/>
      <c r="V121" s="23"/>
      <c r="W121" s="23"/>
      <c r="X121" s="36"/>
      <c r="AT121" s="11" t="s">
        <v>94</v>
      </c>
      <c r="AU121" s="11" t="s">
        <v>38</v>
      </c>
    </row>
    <row r="122" spans="2:65" s="1" customFormat="1" ht="16.5" customHeight="1" x14ac:dyDescent="0.3">
      <c r="B122" s="102"/>
      <c r="C122" s="103" t="s">
        <v>6</v>
      </c>
      <c r="D122" s="103" t="s">
        <v>87</v>
      </c>
      <c r="E122" s="104" t="s">
        <v>174</v>
      </c>
      <c r="F122" s="105" t="s">
        <v>175</v>
      </c>
      <c r="G122" s="106" t="s">
        <v>117</v>
      </c>
      <c r="H122" s="107">
        <v>14</v>
      </c>
      <c r="I122" s="108">
        <v>0</v>
      </c>
      <c r="J122" s="325"/>
      <c r="K122" s="108">
        <f>ROUND(P122*H122,2)</f>
        <v>0</v>
      </c>
      <c r="L122" s="105" t="s">
        <v>91</v>
      </c>
      <c r="M122" s="22"/>
      <c r="N122" s="109" t="s">
        <v>1</v>
      </c>
      <c r="O122" s="110" t="s">
        <v>24</v>
      </c>
      <c r="P122" s="54">
        <f>I122+J122</f>
        <v>0</v>
      </c>
      <c r="Q122" s="54">
        <f>ROUND(I122*H122,2)</f>
        <v>0</v>
      </c>
      <c r="R122" s="54">
        <f>ROUND(J122*H122,2)</f>
        <v>0</v>
      </c>
      <c r="S122" s="111">
        <v>3.8130000000000002</v>
      </c>
      <c r="T122" s="111">
        <f>S122*H122</f>
        <v>53.382000000000005</v>
      </c>
      <c r="U122" s="111">
        <v>0</v>
      </c>
      <c r="V122" s="111">
        <f>U122*H122</f>
        <v>0</v>
      </c>
      <c r="W122" s="111">
        <v>0</v>
      </c>
      <c r="X122" s="112">
        <f>W122*H122</f>
        <v>0</v>
      </c>
      <c r="AR122" s="11" t="s">
        <v>171</v>
      </c>
      <c r="AT122" s="11" t="s">
        <v>87</v>
      </c>
      <c r="AU122" s="11" t="s">
        <v>38</v>
      </c>
      <c r="AY122" s="11" t="s">
        <v>84</v>
      </c>
      <c r="BE122" s="113">
        <f>IF(O122="základní",K122,0)</f>
        <v>0</v>
      </c>
      <c r="BF122" s="113">
        <f>IF(O122="snížená",K122,0)</f>
        <v>0</v>
      </c>
      <c r="BG122" s="113">
        <f>IF(O122="zákl. přenesená",K122,0)</f>
        <v>0</v>
      </c>
      <c r="BH122" s="113">
        <f>IF(O122="sníž. přenesená",K122,0)</f>
        <v>0</v>
      </c>
      <c r="BI122" s="113">
        <f>IF(O122="nulová",K122,0)</f>
        <v>0</v>
      </c>
      <c r="BJ122" s="11" t="s">
        <v>36</v>
      </c>
      <c r="BK122" s="113">
        <f>ROUND(P122*H122,2)</f>
        <v>0</v>
      </c>
      <c r="BL122" s="11" t="s">
        <v>171</v>
      </c>
      <c r="BM122" s="11" t="s">
        <v>176</v>
      </c>
    </row>
    <row r="123" spans="2:65" s="1" customFormat="1" x14ac:dyDescent="0.3">
      <c r="B123" s="22"/>
      <c r="D123" s="114" t="s">
        <v>94</v>
      </c>
      <c r="F123" s="115" t="s">
        <v>177</v>
      </c>
      <c r="M123" s="22"/>
      <c r="N123" s="116"/>
      <c r="O123" s="23"/>
      <c r="P123" s="23"/>
      <c r="Q123" s="23"/>
      <c r="R123" s="23"/>
      <c r="S123" s="23"/>
      <c r="T123" s="23"/>
      <c r="U123" s="23"/>
      <c r="V123" s="23"/>
      <c r="W123" s="23"/>
      <c r="X123" s="36"/>
      <c r="AT123" s="11" t="s">
        <v>94</v>
      </c>
      <c r="AU123" s="11" t="s">
        <v>38</v>
      </c>
    </row>
    <row r="124" spans="2:65" s="1" customFormat="1" ht="16.5" customHeight="1" x14ac:dyDescent="0.3">
      <c r="B124" s="102"/>
      <c r="C124" s="117" t="s">
        <v>92</v>
      </c>
      <c r="D124" s="117" t="s">
        <v>96</v>
      </c>
      <c r="E124" s="118" t="s">
        <v>178</v>
      </c>
      <c r="F124" s="119" t="s">
        <v>179</v>
      </c>
      <c r="G124" s="120" t="s">
        <v>117</v>
      </c>
      <c r="H124" s="121">
        <v>14</v>
      </c>
      <c r="I124" s="326"/>
      <c r="J124" s="123"/>
      <c r="K124" s="122">
        <f>ROUND(P124*H124,2)</f>
        <v>0</v>
      </c>
      <c r="L124" s="119" t="s">
        <v>91</v>
      </c>
      <c r="M124" s="124"/>
      <c r="N124" s="125" t="s">
        <v>1</v>
      </c>
      <c r="O124" s="110" t="s">
        <v>24</v>
      </c>
      <c r="P124" s="54">
        <f>I124+J124</f>
        <v>0</v>
      </c>
      <c r="Q124" s="54">
        <f>ROUND(I124*H124,2)</f>
        <v>0</v>
      </c>
      <c r="R124" s="54">
        <f>ROUND(J124*H124,2)</f>
        <v>0</v>
      </c>
      <c r="S124" s="111">
        <v>0</v>
      </c>
      <c r="T124" s="111">
        <f>S124*H124</f>
        <v>0</v>
      </c>
      <c r="U124" s="111">
        <v>9.1999999999999998E-2</v>
      </c>
      <c r="V124" s="111">
        <f>U124*H124</f>
        <v>1.288</v>
      </c>
      <c r="W124" s="111">
        <v>0</v>
      </c>
      <c r="X124" s="112">
        <f>W124*H124</f>
        <v>0</v>
      </c>
      <c r="AR124" s="11" t="s">
        <v>180</v>
      </c>
      <c r="AT124" s="11" t="s">
        <v>96</v>
      </c>
      <c r="AU124" s="11" t="s">
        <v>38</v>
      </c>
      <c r="AY124" s="11" t="s">
        <v>84</v>
      </c>
      <c r="BE124" s="113">
        <f>IF(O124="základní",K124,0)</f>
        <v>0</v>
      </c>
      <c r="BF124" s="113">
        <f>IF(O124="snížená",K124,0)</f>
        <v>0</v>
      </c>
      <c r="BG124" s="113">
        <f>IF(O124="zákl. přenesená",K124,0)</f>
        <v>0</v>
      </c>
      <c r="BH124" s="113">
        <f>IF(O124="sníž. přenesená",K124,0)</f>
        <v>0</v>
      </c>
      <c r="BI124" s="113">
        <f>IF(O124="nulová",K124,0)</f>
        <v>0</v>
      </c>
      <c r="BJ124" s="11" t="s">
        <v>36</v>
      </c>
      <c r="BK124" s="113">
        <f>ROUND(P124*H124,2)</f>
        <v>0</v>
      </c>
      <c r="BL124" s="11" t="s">
        <v>180</v>
      </c>
      <c r="BM124" s="11" t="s">
        <v>181</v>
      </c>
    </row>
    <row r="125" spans="2:65" s="1" customFormat="1" x14ac:dyDescent="0.3">
      <c r="B125" s="22"/>
      <c r="D125" s="114" t="s">
        <v>94</v>
      </c>
      <c r="F125" s="115" t="s">
        <v>179</v>
      </c>
      <c r="M125" s="22"/>
      <c r="N125" s="116"/>
      <c r="O125" s="23"/>
      <c r="P125" s="23"/>
      <c r="Q125" s="23"/>
      <c r="R125" s="23"/>
      <c r="S125" s="23"/>
      <c r="T125" s="23"/>
      <c r="U125" s="23"/>
      <c r="V125" s="23"/>
      <c r="W125" s="23"/>
      <c r="X125" s="36"/>
      <c r="AT125" s="11" t="s">
        <v>94</v>
      </c>
      <c r="AU125" s="11" t="s">
        <v>38</v>
      </c>
    </row>
    <row r="126" spans="2:65" s="1" customFormat="1" ht="16.5" customHeight="1" x14ac:dyDescent="0.3">
      <c r="B126" s="102"/>
      <c r="C126" s="117" t="s">
        <v>182</v>
      </c>
      <c r="D126" s="117" t="s">
        <v>96</v>
      </c>
      <c r="E126" s="118" t="s">
        <v>183</v>
      </c>
      <c r="F126" s="119" t="s">
        <v>184</v>
      </c>
      <c r="G126" s="120" t="s">
        <v>117</v>
      </c>
      <c r="H126" s="121">
        <v>14</v>
      </c>
      <c r="I126" s="326"/>
      <c r="J126" s="123"/>
      <c r="K126" s="122">
        <f>ROUND(P126*H126,2)</f>
        <v>0</v>
      </c>
      <c r="L126" s="119" t="s">
        <v>1</v>
      </c>
      <c r="M126" s="124"/>
      <c r="N126" s="125" t="s">
        <v>1</v>
      </c>
      <c r="O126" s="110" t="s">
        <v>24</v>
      </c>
      <c r="P126" s="54">
        <f>I126+J126</f>
        <v>0</v>
      </c>
      <c r="Q126" s="54">
        <f>ROUND(I126*H126,2)</f>
        <v>0</v>
      </c>
      <c r="R126" s="54">
        <f>ROUND(J126*H126,2)</f>
        <v>0</v>
      </c>
      <c r="S126" s="111">
        <v>0</v>
      </c>
      <c r="T126" s="111">
        <f>S126*H126</f>
        <v>0</v>
      </c>
      <c r="U126" s="111">
        <v>0.115</v>
      </c>
      <c r="V126" s="111">
        <f>U126*H126</f>
        <v>1.61</v>
      </c>
      <c r="W126" s="111">
        <v>0</v>
      </c>
      <c r="X126" s="112">
        <f>W126*H126</f>
        <v>0</v>
      </c>
      <c r="AR126" s="11" t="s">
        <v>180</v>
      </c>
      <c r="AT126" s="11" t="s">
        <v>96</v>
      </c>
      <c r="AU126" s="11" t="s">
        <v>38</v>
      </c>
      <c r="AY126" s="11" t="s">
        <v>84</v>
      </c>
      <c r="BE126" s="113">
        <f>IF(O126="základní",K126,0)</f>
        <v>0</v>
      </c>
      <c r="BF126" s="113">
        <f>IF(O126="snížená",K126,0)</f>
        <v>0</v>
      </c>
      <c r="BG126" s="113">
        <f>IF(O126="zákl. přenesená",K126,0)</f>
        <v>0</v>
      </c>
      <c r="BH126" s="113">
        <f>IF(O126="sníž. přenesená",K126,0)</f>
        <v>0</v>
      </c>
      <c r="BI126" s="113">
        <f>IF(O126="nulová",K126,0)</f>
        <v>0</v>
      </c>
      <c r="BJ126" s="11" t="s">
        <v>36</v>
      </c>
      <c r="BK126" s="113">
        <f>ROUND(P126*H126,2)</f>
        <v>0</v>
      </c>
      <c r="BL126" s="11" t="s">
        <v>180</v>
      </c>
      <c r="BM126" s="11" t="s">
        <v>185</v>
      </c>
    </row>
    <row r="127" spans="2:65" s="1" customFormat="1" x14ac:dyDescent="0.3">
      <c r="B127" s="22"/>
      <c r="D127" s="114" t="s">
        <v>94</v>
      </c>
      <c r="F127" s="115" t="s">
        <v>186</v>
      </c>
      <c r="M127" s="22"/>
      <c r="N127" s="116"/>
      <c r="O127" s="23"/>
      <c r="P127" s="23"/>
      <c r="Q127" s="23"/>
      <c r="R127" s="23"/>
      <c r="S127" s="23"/>
      <c r="T127" s="23"/>
      <c r="U127" s="23"/>
      <c r="V127" s="23"/>
      <c r="W127" s="23"/>
      <c r="X127" s="36"/>
      <c r="AT127" s="11" t="s">
        <v>94</v>
      </c>
      <c r="AU127" s="11" t="s">
        <v>38</v>
      </c>
    </row>
    <row r="128" spans="2:65" s="1" customFormat="1" ht="16.5" customHeight="1" x14ac:dyDescent="0.3">
      <c r="B128" s="102"/>
      <c r="C128" s="117" t="s">
        <v>187</v>
      </c>
      <c r="D128" s="117" t="s">
        <v>96</v>
      </c>
      <c r="E128" s="118" t="s">
        <v>188</v>
      </c>
      <c r="F128" s="119" t="s">
        <v>189</v>
      </c>
      <c r="G128" s="120" t="s">
        <v>190</v>
      </c>
      <c r="H128" s="121">
        <v>0.33100000000000002</v>
      </c>
      <c r="I128" s="326"/>
      <c r="J128" s="123"/>
      <c r="K128" s="122">
        <f>ROUND(P128*H128,2)</f>
        <v>0</v>
      </c>
      <c r="L128" s="119" t="s">
        <v>91</v>
      </c>
      <c r="M128" s="124"/>
      <c r="N128" s="125" t="s">
        <v>1</v>
      </c>
      <c r="O128" s="110" t="s">
        <v>24</v>
      </c>
      <c r="P128" s="54">
        <f>I128+J128</f>
        <v>0</v>
      </c>
      <c r="Q128" s="54">
        <f>ROUND(I128*H128,2)</f>
        <v>0</v>
      </c>
      <c r="R128" s="54">
        <f>ROUND(J128*H128,2)</f>
        <v>0</v>
      </c>
      <c r="S128" s="111">
        <v>0</v>
      </c>
      <c r="T128" s="111">
        <f>S128*H128</f>
        <v>0</v>
      </c>
      <c r="U128" s="111">
        <v>1</v>
      </c>
      <c r="V128" s="111">
        <f>U128*H128</f>
        <v>0.33100000000000002</v>
      </c>
      <c r="W128" s="111">
        <v>0</v>
      </c>
      <c r="X128" s="112">
        <f>W128*H128</f>
        <v>0</v>
      </c>
      <c r="AR128" s="11" t="s">
        <v>180</v>
      </c>
      <c r="AT128" s="11" t="s">
        <v>96</v>
      </c>
      <c r="AU128" s="11" t="s">
        <v>38</v>
      </c>
      <c r="AY128" s="11" t="s">
        <v>84</v>
      </c>
      <c r="BE128" s="113">
        <f>IF(O128="základní",K128,0)</f>
        <v>0</v>
      </c>
      <c r="BF128" s="113">
        <f>IF(O128="snížená",K128,0)</f>
        <v>0</v>
      </c>
      <c r="BG128" s="113">
        <f>IF(O128="zákl. přenesená",K128,0)</f>
        <v>0</v>
      </c>
      <c r="BH128" s="113">
        <f>IF(O128="sníž. přenesená",K128,0)</f>
        <v>0</v>
      </c>
      <c r="BI128" s="113">
        <f>IF(O128="nulová",K128,0)</f>
        <v>0</v>
      </c>
      <c r="BJ128" s="11" t="s">
        <v>36</v>
      </c>
      <c r="BK128" s="113">
        <f>ROUND(P128*H128,2)</f>
        <v>0</v>
      </c>
      <c r="BL128" s="11" t="s">
        <v>180</v>
      </c>
      <c r="BM128" s="11" t="s">
        <v>191</v>
      </c>
    </row>
    <row r="129" spans="2:65" s="1" customFormat="1" x14ac:dyDescent="0.3">
      <c r="B129" s="22"/>
      <c r="D129" s="114" t="s">
        <v>94</v>
      </c>
      <c r="F129" s="115" t="s">
        <v>189</v>
      </c>
      <c r="M129" s="22"/>
      <c r="N129" s="116"/>
      <c r="O129" s="23"/>
      <c r="P129" s="23"/>
      <c r="Q129" s="23"/>
      <c r="R129" s="23"/>
      <c r="S129" s="23"/>
      <c r="T129" s="23"/>
      <c r="U129" s="23"/>
      <c r="V129" s="23"/>
      <c r="W129" s="23"/>
      <c r="X129" s="36"/>
      <c r="AT129" s="11" t="s">
        <v>94</v>
      </c>
      <c r="AU129" s="11" t="s">
        <v>38</v>
      </c>
    </row>
    <row r="130" spans="2:65" s="1" customFormat="1" ht="40.5" x14ac:dyDescent="0.3">
      <c r="B130" s="22"/>
      <c r="D130" s="114" t="s">
        <v>101</v>
      </c>
      <c r="F130" s="126" t="s">
        <v>192</v>
      </c>
      <c r="M130" s="22"/>
      <c r="N130" s="116"/>
      <c r="O130" s="23"/>
      <c r="P130" s="23"/>
      <c r="Q130" s="23"/>
      <c r="R130" s="23"/>
      <c r="S130" s="23"/>
      <c r="T130" s="23"/>
      <c r="U130" s="23"/>
      <c r="V130" s="23"/>
      <c r="W130" s="23"/>
      <c r="X130" s="36"/>
      <c r="AT130" s="11" t="s">
        <v>101</v>
      </c>
      <c r="AU130" s="11" t="s">
        <v>38</v>
      </c>
    </row>
    <row r="131" spans="2:65" s="7" customFormat="1" x14ac:dyDescent="0.3">
      <c r="B131" s="127"/>
      <c r="D131" s="114" t="s">
        <v>103</v>
      </c>
      <c r="E131" s="128" t="s">
        <v>1</v>
      </c>
      <c r="F131" s="129" t="s">
        <v>193</v>
      </c>
      <c r="H131" s="130">
        <v>0.33100000000000002</v>
      </c>
      <c r="M131" s="127"/>
      <c r="N131" s="131"/>
      <c r="O131" s="132"/>
      <c r="P131" s="132"/>
      <c r="Q131" s="132"/>
      <c r="R131" s="132"/>
      <c r="S131" s="132"/>
      <c r="T131" s="132"/>
      <c r="U131" s="132"/>
      <c r="V131" s="132"/>
      <c r="W131" s="132"/>
      <c r="X131" s="133"/>
      <c r="AT131" s="128" t="s">
        <v>103</v>
      </c>
      <c r="AU131" s="128" t="s">
        <v>38</v>
      </c>
      <c r="AV131" s="7" t="s">
        <v>38</v>
      </c>
      <c r="AW131" s="7" t="s">
        <v>3</v>
      </c>
      <c r="AX131" s="7" t="s">
        <v>36</v>
      </c>
      <c r="AY131" s="128" t="s">
        <v>84</v>
      </c>
    </row>
    <row r="132" spans="2:65" s="1" customFormat="1" ht="16.5" customHeight="1" x14ac:dyDescent="0.3">
      <c r="B132" s="102"/>
      <c r="C132" s="103" t="s">
        <v>194</v>
      </c>
      <c r="D132" s="103" t="s">
        <v>87</v>
      </c>
      <c r="E132" s="104" t="s">
        <v>195</v>
      </c>
      <c r="F132" s="105" t="s">
        <v>196</v>
      </c>
      <c r="G132" s="106" t="s">
        <v>117</v>
      </c>
      <c r="H132" s="107">
        <v>16</v>
      </c>
      <c r="I132" s="108">
        <v>0</v>
      </c>
      <c r="J132" s="325"/>
      <c r="K132" s="108">
        <f>ROUND(P132*H132,2)</f>
        <v>0</v>
      </c>
      <c r="L132" s="105" t="s">
        <v>91</v>
      </c>
      <c r="M132" s="22"/>
      <c r="N132" s="109" t="s">
        <v>1</v>
      </c>
      <c r="O132" s="110" t="s">
        <v>24</v>
      </c>
      <c r="P132" s="54">
        <f>I132+J132</f>
        <v>0</v>
      </c>
      <c r="Q132" s="54">
        <f>ROUND(I132*H132,2)</f>
        <v>0</v>
      </c>
      <c r="R132" s="54">
        <f>ROUND(J132*H132,2)</f>
        <v>0</v>
      </c>
      <c r="S132" s="111">
        <v>1.9065000000000001</v>
      </c>
      <c r="T132" s="111">
        <f>S132*H132</f>
        <v>30.504000000000001</v>
      </c>
      <c r="U132" s="111">
        <v>0</v>
      </c>
      <c r="V132" s="111">
        <f>U132*H132</f>
        <v>0</v>
      </c>
      <c r="W132" s="111">
        <v>0</v>
      </c>
      <c r="X132" s="112">
        <f>W132*H132</f>
        <v>0</v>
      </c>
      <c r="AR132" s="11" t="s">
        <v>171</v>
      </c>
      <c r="AT132" s="11" t="s">
        <v>87</v>
      </c>
      <c r="AU132" s="11" t="s">
        <v>38</v>
      </c>
      <c r="AY132" s="11" t="s">
        <v>84</v>
      </c>
      <c r="BE132" s="113">
        <f>IF(O132="základní",K132,0)</f>
        <v>0</v>
      </c>
      <c r="BF132" s="113">
        <f>IF(O132="snížená",K132,0)</f>
        <v>0</v>
      </c>
      <c r="BG132" s="113">
        <f>IF(O132="zákl. přenesená",K132,0)</f>
        <v>0</v>
      </c>
      <c r="BH132" s="113">
        <f>IF(O132="sníž. přenesená",K132,0)</f>
        <v>0</v>
      </c>
      <c r="BI132" s="113">
        <f>IF(O132="nulová",K132,0)</f>
        <v>0</v>
      </c>
      <c r="BJ132" s="11" t="s">
        <v>36</v>
      </c>
      <c r="BK132" s="113">
        <f>ROUND(P132*H132,2)</f>
        <v>0</v>
      </c>
      <c r="BL132" s="11" t="s">
        <v>171</v>
      </c>
      <c r="BM132" s="11" t="s">
        <v>197</v>
      </c>
    </row>
    <row r="133" spans="2:65" s="1" customFormat="1" x14ac:dyDescent="0.3">
      <c r="B133" s="22"/>
      <c r="D133" s="114" t="s">
        <v>94</v>
      </c>
      <c r="F133" s="115" t="s">
        <v>198</v>
      </c>
      <c r="M133" s="22"/>
      <c r="N133" s="116"/>
      <c r="O133" s="23"/>
      <c r="P133" s="23"/>
      <c r="Q133" s="23"/>
      <c r="R133" s="23"/>
      <c r="S133" s="23"/>
      <c r="T133" s="23"/>
      <c r="U133" s="23"/>
      <c r="V133" s="23"/>
      <c r="W133" s="23"/>
      <c r="X133" s="36"/>
      <c r="AT133" s="11" t="s">
        <v>94</v>
      </c>
      <c r="AU133" s="11" t="s">
        <v>38</v>
      </c>
    </row>
    <row r="134" spans="2:65" s="1" customFormat="1" ht="16.5" customHeight="1" x14ac:dyDescent="0.3">
      <c r="B134" s="102"/>
      <c r="C134" s="103" t="s">
        <v>199</v>
      </c>
      <c r="D134" s="103" t="s">
        <v>87</v>
      </c>
      <c r="E134" s="104" t="s">
        <v>200</v>
      </c>
      <c r="F134" s="105" t="s">
        <v>201</v>
      </c>
      <c r="G134" s="106" t="s">
        <v>117</v>
      </c>
      <c r="H134" s="107">
        <v>14</v>
      </c>
      <c r="I134" s="108">
        <v>0</v>
      </c>
      <c r="J134" s="325"/>
      <c r="K134" s="108">
        <f>ROUND(P134*H134,2)</f>
        <v>0</v>
      </c>
      <c r="L134" s="105" t="s">
        <v>91</v>
      </c>
      <c r="M134" s="22"/>
      <c r="N134" s="109" t="s">
        <v>1</v>
      </c>
      <c r="O134" s="110" t="s">
        <v>24</v>
      </c>
      <c r="P134" s="54">
        <f>I134+J134</f>
        <v>0</v>
      </c>
      <c r="Q134" s="54">
        <f>ROUND(I134*H134,2)</f>
        <v>0</v>
      </c>
      <c r="R134" s="54">
        <f>ROUND(J134*H134,2)</f>
        <v>0</v>
      </c>
      <c r="S134" s="111">
        <v>2.2999999999999998</v>
      </c>
      <c r="T134" s="111">
        <f>S134*H134</f>
        <v>32.199999999999996</v>
      </c>
      <c r="U134" s="111">
        <v>0</v>
      </c>
      <c r="V134" s="111">
        <f>U134*H134</f>
        <v>0</v>
      </c>
      <c r="W134" s="111">
        <v>0</v>
      </c>
      <c r="X134" s="112">
        <f>W134*H134</f>
        <v>0</v>
      </c>
      <c r="AR134" s="11" t="s">
        <v>171</v>
      </c>
      <c r="AT134" s="11" t="s">
        <v>87</v>
      </c>
      <c r="AU134" s="11" t="s">
        <v>38</v>
      </c>
      <c r="AY134" s="11" t="s">
        <v>84</v>
      </c>
      <c r="BE134" s="113">
        <f>IF(O134="základní",K134,0)</f>
        <v>0</v>
      </c>
      <c r="BF134" s="113">
        <f>IF(O134="snížená",K134,0)</f>
        <v>0</v>
      </c>
      <c r="BG134" s="113">
        <f>IF(O134="zákl. přenesená",K134,0)</f>
        <v>0</v>
      </c>
      <c r="BH134" s="113">
        <f>IF(O134="sníž. přenesená",K134,0)</f>
        <v>0</v>
      </c>
      <c r="BI134" s="113">
        <f>IF(O134="nulová",K134,0)</f>
        <v>0</v>
      </c>
      <c r="BJ134" s="11" t="s">
        <v>36</v>
      </c>
      <c r="BK134" s="113">
        <f>ROUND(P134*H134,2)</f>
        <v>0</v>
      </c>
      <c r="BL134" s="11" t="s">
        <v>171</v>
      </c>
      <c r="BM134" s="11" t="s">
        <v>202</v>
      </c>
    </row>
    <row r="135" spans="2:65" s="1" customFormat="1" x14ac:dyDescent="0.3">
      <c r="B135" s="22"/>
      <c r="D135" s="114" t="s">
        <v>94</v>
      </c>
      <c r="F135" s="115" t="s">
        <v>203</v>
      </c>
      <c r="M135" s="22"/>
      <c r="N135" s="116"/>
      <c r="O135" s="23"/>
      <c r="P135" s="23"/>
      <c r="Q135" s="23"/>
      <c r="R135" s="23"/>
      <c r="S135" s="23"/>
      <c r="T135" s="23"/>
      <c r="U135" s="23"/>
      <c r="V135" s="23"/>
      <c r="W135" s="23"/>
      <c r="X135" s="36"/>
      <c r="AT135" s="11" t="s">
        <v>94</v>
      </c>
      <c r="AU135" s="11" t="s">
        <v>38</v>
      </c>
    </row>
    <row r="136" spans="2:65" s="1" customFormat="1" ht="16.5" customHeight="1" x14ac:dyDescent="0.3">
      <c r="B136" s="102"/>
      <c r="C136" s="117" t="s">
        <v>5</v>
      </c>
      <c r="D136" s="117" t="s">
        <v>96</v>
      </c>
      <c r="E136" s="118" t="s">
        <v>204</v>
      </c>
      <c r="F136" s="119" t="s">
        <v>205</v>
      </c>
      <c r="G136" s="120" t="s">
        <v>123</v>
      </c>
      <c r="H136" s="121">
        <v>14</v>
      </c>
      <c r="I136" s="326"/>
      <c r="J136" s="123"/>
      <c r="K136" s="122">
        <f>ROUND(P136*H136,2)</f>
        <v>0</v>
      </c>
      <c r="L136" s="119" t="s">
        <v>1</v>
      </c>
      <c r="M136" s="124"/>
      <c r="N136" s="125" t="s">
        <v>1</v>
      </c>
      <c r="O136" s="110" t="s">
        <v>24</v>
      </c>
      <c r="P136" s="54">
        <f>I136+J136</f>
        <v>0</v>
      </c>
      <c r="Q136" s="54">
        <f>ROUND(I136*H136,2)</f>
        <v>0</v>
      </c>
      <c r="R136" s="54">
        <f>ROUND(J136*H136,2)</f>
        <v>0</v>
      </c>
      <c r="S136" s="111">
        <v>0</v>
      </c>
      <c r="T136" s="111">
        <f>S136*H136</f>
        <v>0</v>
      </c>
      <c r="U136" s="111">
        <v>0</v>
      </c>
      <c r="V136" s="111">
        <f>U136*H136</f>
        <v>0</v>
      </c>
      <c r="W136" s="111">
        <v>0</v>
      </c>
      <c r="X136" s="112">
        <f>W136*H136</f>
        <v>0</v>
      </c>
      <c r="AR136" s="11" t="s">
        <v>206</v>
      </c>
      <c r="AT136" s="11" t="s">
        <v>96</v>
      </c>
      <c r="AU136" s="11" t="s">
        <v>38</v>
      </c>
      <c r="AY136" s="11" t="s">
        <v>84</v>
      </c>
      <c r="BE136" s="113">
        <f>IF(O136="základní",K136,0)</f>
        <v>0</v>
      </c>
      <c r="BF136" s="113">
        <f>IF(O136="snížená",K136,0)</f>
        <v>0</v>
      </c>
      <c r="BG136" s="113">
        <f>IF(O136="zákl. přenesená",K136,0)</f>
        <v>0</v>
      </c>
      <c r="BH136" s="113">
        <f>IF(O136="sníž. přenesená",K136,0)</f>
        <v>0</v>
      </c>
      <c r="BI136" s="113">
        <f>IF(O136="nulová",K136,0)</f>
        <v>0</v>
      </c>
      <c r="BJ136" s="11" t="s">
        <v>36</v>
      </c>
      <c r="BK136" s="113">
        <f>ROUND(P136*H136,2)</f>
        <v>0</v>
      </c>
      <c r="BL136" s="11" t="s">
        <v>171</v>
      </c>
      <c r="BM136" s="11" t="s">
        <v>207</v>
      </c>
    </row>
    <row r="137" spans="2:65" s="1" customFormat="1" x14ac:dyDescent="0.3">
      <c r="B137" s="22"/>
      <c r="D137" s="114" t="s">
        <v>94</v>
      </c>
      <c r="F137" s="115" t="s">
        <v>205</v>
      </c>
      <c r="M137" s="22"/>
      <c r="N137" s="116"/>
      <c r="O137" s="23"/>
      <c r="P137" s="23"/>
      <c r="Q137" s="23"/>
      <c r="R137" s="23"/>
      <c r="S137" s="23"/>
      <c r="T137" s="23"/>
      <c r="U137" s="23"/>
      <c r="V137" s="23"/>
      <c r="W137" s="23"/>
      <c r="X137" s="36"/>
      <c r="AT137" s="11" t="s">
        <v>94</v>
      </c>
      <c r="AU137" s="11" t="s">
        <v>38</v>
      </c>
    </row>
    <row r="138" spans="2:65" s="1" customFormat="1" ht="16.5" customHeight="1" x14ac:dyDescent="0.3">
      <c r="B138" s="102"/>
      <c r="C138" s="103" t="s">
        <v>208</v>
      </c>
      <c r="D138" s="103" t="s">
        <v>87</v>
      </c>
      <c r="E138" s="104" t="s">
        <v>209</v>
      </c>
      <c r="F138" s="105" t="s">
        <v>210</v>
      </c>
      <c r="G138" s="106" t="s">
        <v>117</v>
      </c>
      <c r="H138" s="107">
        <v>14</v>
      </c>
      <c r="I138" s="108">
        <v>0</v>
      </c>
      <c r="J138" s="325"/>
      <c r="K138" s="108">
        <f>ROUND(P138*H138,2)</f>
        <v>0</v>
      </c>
      <c r="L138" s="105" t="s">
        <v>91</v>
      </c>
      <c r="M138" s="22"/>
      <c r="N138" s="109" t="s">
        <v>1</v>
      </c>
      <c r="O138" s="110" t="s">
        <v>24</v>
      </c>
      <c r="P138" s="54">
        <f>I138+J138</f>
        <v>0</v>
      </c>
      <c r="Q138" s="54">
        <f>ROUND(I138*H138,2)</f>
        <v>0</v>
      </c>
      <c r="R138" s="54">
        <f>ROUND(J138*H138,2)</f>
        <v>0</v>
      </c>
      <c r="S138" s="111">
        <v>1.367</v>
      </c>
      <c r="T138" s="111">
        <f>S138*H138</f>
        <v>19.137999999999998</v>
      </c>
      <c r="U138" s="111">
        <v>0</v>
      </c>
      <c r="V138" s="111">
        <f>U138*H138</f>
        <v>0</v>
      </c>
      <c r="W138" s="111">
        <v>0</v>
      </c>
      <c r="X138" s="112">
        <f>W138*H138</f>
        <v>0</v>
      </c>
      <c r="AR138" s="11" t="s">
        <v>171</v>
      </c>
      <c r="AT138" s="11" t="s">
        <v>87</v>
      </c>
      <c r="AU138" s="11" t="s">
        <v>38</v>
      </c>
      <c r="AY138" s="11" t="s">
        <v>84</v>
      </c>
      <c r="BE138" s="113">
        <f>IF(O138="základní",K138,0)</f>
        <v>0</v>
      </c>
      <c r="BF138" s="113">
        <f>IF(O138="snížená",K138,0)</f>
        <v>0</v>
      </c>
      <c r="BG138" s="113">
        <f>IF(O138="zákl. přenesená",K138,0)</f>
        <v>0</v>
      </c>
      <c r="BH138" s="113">
        <f>IF(O138="sníž. přenesená",K138,0)</f>
        <v>0</v>
      </c>
      <c r="BI138" s="113">
        <f>IF(O138="nulová",K138,0)</f>
        <v>0</v>
      </c>
      <c r="BJ138" s="11" t="s">
        <v>36</v>
      </c>
      <c r="BK138" s="113">
        <f>ROUND(P138*H138,2)</f>
        <v>0</v>
      </c>
      <c r="BL138" s="11" t="s">
        <v>171</v>
      </c>
      <c r="BM138" s="11" t="s">
        <v>211</v>
      </c>
    </row>
    <row r="139" spans="2:65" s="1" customFormat="1" x14ac:dyDescent="0.3">
      <c r="B139" s="22"/>
      <c r="D139" s="114" t="s">
        <v>94</v>
      </c>
      <c r="F139" s="115" t="s">
        <v>210</v>
      </c>
      <c r="M139" s="22"/>
      <c r="N139" s="116"/>
      <c r="O139" s="23"/>
      <c r="P139" s="23"/>
      <c r="Q139" s="23"/>
      <c r="R139" s="23"/>
      <c r="S139" s="23"/>
      <c r="T139" s="23"/>
      <c r="U139" s="23"/>
      <c r="V139" s="23"/>
      <c r="W139" s="23"/>
      <c r="X139" s="36"/>
      <c r="AT139" s="11" t="s">
        <v>94</v>
      </c>
      <c r="AU139" s="11" t="s">
        <v>38</v>
      </c>
    </row>
    <row r="140" spans="2:65" s="1" customFormat="1" ht="16.5" customHeight="1" x14ac:dyDescent="0.3">
      <c r="B140" s="102"/>
      <c r="C140" s="117" t="s">
        <v>212</v>
      </c>
      <c r="D140" s="117" t="s">
        <v>96</v>
      </c>
      <c r="E140" s="118" t="s">
        <v>213</v>
      </c>
      <c r="F140" s="119" t="s">
        <v>214</v>
      </c>
      <c r="G140" s="120" t="s">
        <v>123</v>
      </c>
      <c r="H140" s="121">
        <v>1</v>
      </c>
      <c r="I140" s="326"/>
      <c r="J140" s="123"/>
      <c r="K140" s="122">
        <f>ROUND(P140*H140,2)</f>
        <v>0</v>
      </c>
      <c r="L140" s="119" t="s">
        <v>1</v>
      </c>
      <c r="M140" s="124"/>
      <c r="N140" s="125" t="s">
        <v>1</v>
      </c>
      <c r="O140" s="110" t="s">
        <v>24</v>
      </c>
      <c r="P140" s="54">
        <f>I140+J140</f>
        <v>0</v>
      </c>
      <c r="Q140" s="54">
        <f>ROUND(I140*H140,2)</f>
        <v>0</v>
      </c>
      <c r="R140" s="54">
        <f>ROUND(J140*H140,2)</f>
        <v>0</v>
      </c>
      <c r="S140" s="111">
        <v>0</v>
      </c>
      <c r="T140" s="111">
        <f>S140*H140</f>
        <v>0</v>
      </c>
      <c r="U140" s="111">
        <v>0</v>
      </c>
      <c r="V140" s="111">
        <f>U140*H140</f>
        <v>0</v>
      </c>
      <c r="W140" s="111">
        <v>0</v>
      </c>
      <c r="X140" s="112">
        <f>W140*H140</f>
        <v>0</v>
      </c>
      <c r="AR140" s="11" t="s">
        <v>180</v>
      </c>
      <c r="AT140" s="11" t="s">
        <v>96</v>
      </c>
      <c r="AU140" s="11" t="s">
        <v>38</v>
      </c>
      <c r="AY140" s="11" t="s">
        <v>84</v>
      </c>
      <c r="BE140" s="113">
        <f>IF(O140="základní",K140,0)</f>
        <v>0</v>
      </c>
      <c r="BF140" s="113">
        <f>IF(O140="snížená",K140,0)</f>
        <v>0</v>
      </c>
      <c r="BG140" s="113">
        <f>IF(O140="zákl. přenesená",K140,0)</f>
        <v>0</v>
      </c>
      <c r="BH140" s="113">
        <f>IF(O140="sníž. přenesená",K140,0)</f>
        <v>0</v>
      </c>
      <c r="BI140" s="113">
        <f>IF(O140="nulová",K140,0)</f>
        <v>0</v>
      </c>
      <c r="BJ140" s="11" t="s">
        <v>36</v>
      </c>
      <c r="BK140" s="113">
        <f>ROUND(P140*H140,2)</f>
        <v>0</v>
      </c>
      <c r="BL140" s="11" t="s">
        <v>180</v>
      </c>
      <c r="BM140" s="11" t="s">
        <v>215</v>
      </c>
    </row>
    <row r="141" spans="2:65" s="1" customFormat="1" x14ac:dyDescent="0.3">
      <c r="B141" s="22"/>
      <c r="D141" s="114" t="s">
        <v>94</v>
      </c>
      <c r="F141" s="115" t="s">
        <v>214</v>
      </c>
      <c r="M141" s="22"/>
      <c r="N141" s="116"/>
      <c r="O141" s="23"/>
      <c r="P141" s="23"/>
      <c r="Q141" s="23"/>
      <c r="R141" s="23"/>
      <c r="S141" s="23"/>
      <c r="T141" s="23"/>
      <c r="U141" s="23"/>
      <c r="V141" s="23"/>
      <c r="W141" s="23"/>
      <c r="X141" s="36"/>
      <c r="AT141" s="11" t="s">
        <v>94</v>
      </c>
      <c r="AU141" s="11" t="s">
        <v>38</v>
      </c>
    </row>
    <row r="142" spans="2:65" s="1" customFormat="1" ht="16.5" customHeight="1" x14ac:dyDescent="0.3">
      <c r="B142" s="102"/>
      <c r="C142" s="117" t="s">
        <v>216</v>
      </c>
      <c r="D142" s="117" t="s">
        <v>96</v>
      </c>
      <c r="E142" s="118" t="s">
        <v>217</v>
      </c>
      <c r="F142" s="119" t="s">
        <v>218</v>
      </c>
      <c r="G142" s="120" t="s">
        <v>123</v>
      </c>
      <c r="H142" s="121">
        <v>13</v>
      </c>
      <c r="I142" s="326"/>
      <c r="J142" s="123"/>
      <c r="K142" s="122">
        <f>ROUND(P142*H142,2)</f>
        <v>0</v>
      </c>
      <c r="L142" s="119" t="s">
        <v>1</v>
      </c>
      <c r="M142" s="124"/>
      <c r="N142" s="125" t="s">
        <v>1</v>
      </c>
      <c r="O142" s="110" t="s">
        <v>24</v>
      </c>
      <c r="P142" s="54">
        <f>I142+J142</f>
        <v>0</v>
      </c>
      <c r="Q142" s="54">
        <f>ROUND(I142*H142,2)</f>
        <v>0</v>
      </c>
      <c r="R142" s="54">
        <f>ROUND(J142*H142,2)</f>
        <v>0</v>
      </c>
      <c r="S142" s="111">
        <v>0</v>
      </c>
      <c r="T142" s="111">
        <f>S142*H142</f>
        <v>0</v>
      </c>
      <c r="U142" s="111">
        <v>0</v>
      </c>
      <c r="V142" s="111">
        <f>U142*H142</f>
        <v>0</v>
      </c>
      <c r="W142" s="111">
        <v>0</v>
      </c>
      <c r="X142" s="112">
        <f>W142*H142</f>
        <v>0</v>
      </c>
      <c r="AR142" s="11" t="s">
        <v>180</v>
      </c>
      <c r="AT142" s="11" t="s">
        <v>96</v>
      </c>
      <c r="AU142" s="11" t="s">
        <v>38</v>
      </c>
      <c r="AY142" s="11" t="s">
        <v>84</v>
      </c>
      <c r="BE142" s="113">
        <f>IF(O142="základní",K142,0)</f>
        <v>0</v>
      </c>
      <c r="BF142" s="113">
        <f>IF(O142="snížená",K142,0)</f>
        <v>0</v>
      </c>
      <c r="BG142" s="113">
        <f>IF(O142="zákl. přenesená",K142,0)</f>
        <v>0</v>
      </c>
      <c r="BH142" s="113">
        <f>IF(O142="sníž. přenesená",K142,0)</f>
        <v>0</v>
      </c>
      <c r="BI142" s="113">
        <f>IF(O142="nulová",K142,0)</f>
        <v>0</v>
      </c>
      <c r="BJ142" s="11" t="s">
        <v>36</v>
      </c>
      <c r="BK142" s="113">
        <f>ROUND(P142*H142,2)</f>
        <v>0</v>
      </c>
      <c r="BL142" s="11" t="s">
        <v>180</v>
      </c>
      <c r="BM142" s="11" t="s">
        <v>219</v>
      </c>
    </row>
    <row r="143" spans="2:65" s="1" customFormat="1" x14ac:dyDescent="0.3">
      <c r="B143" s="22"/>
      <c r="D143" s="114" t="s">
        <v>94</v>
      </c>
      <c r="F143" s="115" t="s">
        <v>218</v>
      </c>
      <c r="M143" s="22"/>
      <c r="N143" s="116"/>
      <c r="O143" s="23"/>
      <c r="P143" s="23"/>
      <c r="Q143" s="23"/>
      <c r="R143" s="23"/>
      <c r="S143" s="23"/>
      <c r="T143" s="23"/>
      <c r="U143" s="23"/>
      <c r="V143" s="23"/>
      <c r="W143" s="23"/>
      <c r="X143" s="36"/>
      <c r="AT143" s="11" t="s">
        <v>94</v>
      </c>
      <c r="AU143" s="11" t="s">
        <v>38</v>
      </c>
    </row>
    <row r="144" spans="2:65" s="6" customFormat="1" ht="29.85" customHeight="1" x14ac:dyDescent="0.3">
      <c r="B144" s="89"/>
      <c r="D144" s="90" t="s">
        <v>34</v>
      </c>
      <c r="E144" s="100" t="s">
        <v>220</v>
      </c>
      <c r="F144" s="100" t="s">
        <v>221</v>
      </c>
      <c r="K144" s="101">
        <f>BK144</f>
        <v>0</v>
      </c>
      <c r="M144" s="89"/>
      <c r="N144" s="93"/>
      <c r="O144" s="94"/>
      <c r="P144" s="94"/>
      <c r="Q144" s="95">
        <f>SUM(Q145:Q191)</f>
        <v>0</v>
      </c>
      <c r="R144" s="95">
        <f>SUM(R145:R191)</f>
        <v>0</v>
      </c>
      <c r="S144" s="94"/>
      <c r="T144" s="96">
        <f>SUM(T145:T191)</f>
        <v>434.19737000000003</v>
      </c>
      <c r="U144" s="94"/>
      <c r="V144" s="96">
        <f>SUM(V145:V191)</f>
        <v>4.5902371799999999</v>
      </c>
      <c r="W144" s="94"/>
      <c r="X144" s="97">
        <f>SUM(X145:X191)</f>
        <v>0</v>
      </c>
      <c r="AR144" s="90" t="s">
        <v>105</v>
      </c>
      <c r="AT144" s="98" t="s">
        <v>34</v>
      </c>
      <c r="AU144" s="98" t="s">
        <v>36</v>
      </c>
      <c r="AY144" s="90" t="s">
        <v>84</v>
      </c>
      <c r="BK144" s="99">
        <f>SUM(BK145:BK191)</f>
        <v>0</v>
      </c>
    </row>
    <row r="145" spans="2:65" s="1" customFormat="1" ht="16.5" customHeight="1" x14ac:dyDescent="0.3">
      <c r="B145" s="102"/>
      <c r="C145" s="103" t="s">
        <v>222</v>
      </c>
      <c r="D145" s="103" t="s">
        <v>87</v>
      </c>
      <c r="E145" s="104" t="s">
        <v>223</v>
      </c>
      <c r="F145" s="105" t="s">
        <v>224</v>
      </c>
      <c r="G145" s="106" t="s">
        <v>225</v>
      </c>
      <c r="H145" s="107">
        <v>0.43</v>
      </c>
      <c r="I145" s="326"/>
      <c r="J145" s="325"/>
      <c r="K145" s="108">
        <f>ROUND(P145*H145,2)</f>
        <v>0</v>
      </c>
      <c r="L145" s="105" t="s">
        <v>91</v>
      </c>
      <c r="M145" s="22"/>
      <c r="N145" s="109" t="s">
        <v>1</v>
      </c>
      <c r="O145" s="110" t="s">
        <v>24</v>
      </c>
      <c r="P145" s="54">
        <f>I145+J145</f>
        <v>0</v>
      </c>
      <c r="Q145" s="54">
        <f>ROUND(I145*H145,2)</f>
        <v>0</v>
      </c>
      <c r="R145" s="54">
        <f>ROUND(J145*H145,2)</f>
        <v>0</v>
      </c>
      <c r="S145" s="111">
        <v>3.07</v>
      </c>
      <c r="T145" s="111">
        <f>S145*H145</f>
        <v>1.3200999999999998</v>
      </c>
      <c r="U145" s="111">
        <v>1.9300000000000001E-3</v>
      </c>
      <c r="V145" s="111">
        <f>U145*H145</f>
        <v>8.2990000000000006E-4</v>
      </c>
      <c r="W145" s="111">
        <v>0</v>
      </c>
      <c r="X145" s="112">
        <f>W145*H145</f>
        <v>0</v>
      </c>
      <c r="AR145" s="11" t="s">
        <v>171</v>
      </c>
      <c r="AT145" s="11" t="s">
        <v>87</v>
      </c>
      <c r="AU145" s="11" t="s">
        <v>38</v>
      </c>
      <c r="AY145" s="11" t="s">
        <v>84</v>
      </c>
      <c r="BE145" s="113">
        <f>IF(O145="základní",K145,0)</f>
        <v>0</v>
      </c>
      <c r="BF145" s="113">
        <f>IF(O145="snížená",K145,0)</f>
        <v>0</v>
      </c>
      <c r="BG145" s="113">
        <f>IF(O145="zákl. přenesená",K145,0)</f>
        <v>0</v>
      </c>
      <c r="BH145" s="113">
        <f>IF(O145="sníž. přenesená",K145,0)</f>
        <v>0</v>
      </c>
      <c r="BI145" s="113">
        <f>IF(O145="nulová",K145,0)</f>
        <v>0</v>
      </c>
      <c r="BJ145" s="11" t="s">
        <v>36</v>
      </c>
      <c r="BK145" s="113">
        <f>ROUND(P145*H145,2)</f>
        <v>0</v>
      </c>
      <c r="BL145" s="11" t="s">
        <v>171</v>
      </c>
      <c r="BM145" s="11" t="s">
        <v>226</v>
      </c>
    </row>
    <row r="146" spans="2:65" s="1" customFormat="1" x14ac:dyDescent="0.3">
      <c r="B146" s="22"/>
      <c r="D146" s="114" t="s">
        <v>94</v>
      </c>
      <c r="F146" s="115" t="s">
        <v>227</v>
      </c>
      <c r="M146" s="22"/>
      <c r="N146" s="116"/>
      <c r="O146" s="23"/>
      <c r="P146" s="23"/>
      <c r="Q146" s="23"/>
      <c r="R146" s="23"/>
      <c r="S146" s="23"/>
      <c r="T146" s="23"/>
      <c r="U146" s="23"/>
      <c r="V146" s="23"/>
      <c r="W146" s="23"/>
      <c r="X146" s="36"/>
      <c r="AT146" s="11" t="s">
        <v>94</v>
      </c>
      <c r="AU146" s="11" t="s">
        <v>38</v>
      </c>
    </row>
    <row r="147" spans="2:65" s="1" customFormat="1" ht="54" x14ac:dyDescent="0.3">
      <c r="B147" s="22"/>
      <c r="D147" s="114" t="s">
        <v>163</v>
      </c>
      <c r="F147" s="126" t="s">
        <v>228</v>
      </c>
      <c r="M147" s="22"/>
      <c r="N147" s="116"/>
      <c r="O147" s="23"/>
      <c r="P147" s="23"/>
      <c r="Q147" s="23"/>
      <c r="R147" s="23"/>
      <c r="S147" s="23"/>
      <c r="T147" s="23"/>
      <c r="U147" s="23"/>
      <c r="V147" s="23"/>
      <c r="W147" s="23"/>
      <c r="X147" s="36"/>
      <c r="AT147" s="11" t="s">
        <v>163</v>
      </c>
      <c r="AU147" s="11" t="s">
        <v>38</v>
      </c>
    </row>
    <row r="148" spans="2:65" s="1" customFormat="1" ht="25.5" customHeight="1" x14ac:dyDescent="0.3">
      <c r="B148" s="102"/>
      <c r="C148" s="103" t="s">
        <v>229</v>
      </c>
      <c r="D148" s="103" t="s">
        <v>87</v>
      </c>
      <c r="E148" s="104" t="s">
        <v>230</v>
      </c>
      <c r="F148" s="105" t="s">
        <v>231</v>
      </c>
      <c r="G148" s="106" t="s">
        <v>117</v>
      </c>
      <c r="H148" s="107">
        <v>14</v>
      </c>
      <c r="I148" s="108">
        <v>0</v>
      </c>
      <c r="J148" s="325"/>
      <c r="K148" s="108">
        <f>ROUND(P148*H148,2)</f>
        <v>0</v>
      </c>
      <c r="L148" s="105" t="s">
        <v>91</v>
      </c>
      <c r="M148" s="22"/>
      <c r="N148" s="109" t="s">
        <v>1</v>
      </c>
      <c r="O148" s="110" t="s">
        <v>24</v>
      </c>
      <c r="P148" s="54">
        <f>I148+J148</f>
        <v>0</v>
      </c>
      <c r="Q148" s="54">
        <f>ROUND(I148*H148,2)</f>
        <v>0</v>
      </c>
      <c r="R148" s="54">
        <f>ROUND(J148*H148,2)</f>
        <v>0</v>
      </c>
      <c r="S148" s="111">
        <v>3.214</v>
      </c>
      <c r="T148" s="111">
        <f>S148*H148</f>
        <v>44.996000000000002</v>
      </c>
      <c r="U148" s="111">
        <v>0</v>
      </c>
      <c r="V148" s="111">
        <f>U148*H148</f>
        <v>0</v>
      </c>
      <c r="W148" s="111">
        <v>0</v>
      </c>
      <c r="X148" s="112">
        <f>W148*H148</f>
        <v>0</v>
      </c>
      <c r="AR148" s="11" t="s">
        <v>171</v>
      </c>
      <c r="AT148" s="11" t="s">
        <v>87</v>
      </c>
      <c r="AU148" s="11" t="s">
        <v>38</v>
      </c>
      <c r="AY148" s="11" t="s">
        <v>84</v>
      </c>
      <c r="BE148" s="113">
        <f>IF(O148="základní",K148,0)</f>
        <v>0</v>
      </c>
      <c r="BF148" s="113">
        <f>IF(O148="snížená",K148,0)</f>
        <v>0</v>
      </c>
      <c r="BG148" s="113">
        <f>IF(O148="zákl. přenesená",K148,0)</f>
        <v>0</v>
      </c>
      <c r="BH148" s="113">
        <f>IF(O148="sníž. přenesená",K148,0)</f>
        <v>0</v>
      </c>
      <c r="BI148" s="113">
        <f>IF(O148="nulová",K148,0)</f>
        <v>0</v>
      </c>
      <c r="BJ148" s="11" t="s">
        <v>36</v>
      </c>
      <c r="BK148" s="113">
        <f>ROUND(P148*H148,2)</f>
        <v>0</v>
      </c>
      <c r="BL148" s="11" t="s">
        <v>171</v>
      </c>
      <c r="BM148" s="11" t="s">
        <v>232</v>
      </c>
    </row>
    <row r="149" spans="2:65" s="1" customFormat="1" ht="40.5" x14ac:dyDescent="0.3">
      <c r="B149" s="22"/>
      <c r="D149" s="114" t="s">
        <v>94</v>
      </c>
      <c r="F149" s="115" t="s">
        <v>233</v>
      </c>
      <c r="M149" s="22"/>
      <c r="N149" s="116"/>
      <c r="O149" s="23"/>
      <c r="P149" s="23"/>
      <c r="Q149" s="23"/>
      <c r="R149" s="23"/>
      <c r="S149" s="23"/>
      <c r="T149" s="23"/>
      <c r="U149" s="23"/>
      <c r="V149" s="23"/>
      <c r="W149" s="23"/>
      <c r="X149" s="36"/>
      <c r="AT149" s="11" t="s">
        <v>94</v>
      </c>
      <c r="AU149" s="11" t="s">
        <v>38</v>
      </c>
    </row>
    <row r="150" spans="2:65" s="1" customFormat="1" ht="27" x14ac:dyDescent="0.3">
      <c r="B150" s="22"/>
      <c r="D150" s="114" t="s">
        <v>163</v>
      </c>
      <c r="F150" s="126" t="s">
        <v>234</v>
      </c>
      <c r="M150" s="22"/>
      <c r="N150" s="116"/>
      <c r="O150" s="23"/>
      <c r="P150" s="23"/>
      <c r="Q150" s="23"/>
      <c r="R150" s="23"/>
      <c r="S150" s="23"/>
      <c r="T150" s="23"/>
      <c r="U150" s="23"/>
      <c r="V150" s="23"/>
      <c r="W150" s="23"/>
      <c r="X150" s="36"/>
      <c r="AT150" s="11" t="s">
        <v>163</v>
      </c>
      <c r="AU150" s="11" t="s">
        <v>38</v>
      </c>
    </row>
    <row r="151" spans="2:65" s="1" customFormat="1" ht="16.5" customHeight="1" x14ac:dyDescent="0.3">
      <c r="B151" s="102"/>
      <c r="C151" s="103" t="s">
        <v>235</v>
      </c>
      <c r="D151" s="103" t="s">
        <v>87</v>
      </c>
      <c r="E151" s="104" t="s">
        <v>236</v>
      </c>
      <c r="F151" s="105" t="s">
        <v>237</v>
      </c>
      <c r="G151" s="106" t="s">
        <v>238</v>
      </c>
      <c r="H151" s="107">
        <v>0.83199999999999996</v>
      </c>
      <c r="I151" s="326"/>
      <c r="J151" s="325"/>
      <c r="K151" s="108">
        <f>ROUND(P151*H151,2)</f>
        <v>0</v>
      </c>
      <c r="L151" s="105" t="s">
        <v>91</v>
      </c>
      <c r="M151" s="22"/>
      <c r="N151" s="109" t="s">
        <v>1</v>
      </c>
      <c r="O151" s="110" t="s">
        <v>24</v>
      </c>
      <c r="P151" s="54">
        <f>I151+J151</f>
        <v>0</v>
      </c>
      <c r="Q151" s="54">
        <f>ROUND(I151*H151,2)</f>
        <v>0</v>
      </c>
      <c r="R151" s="54">
        <f>ROUND(J151*H151,2)</f>
        <v>0</v>
      </c>
      <c r="S151" s="111">
        <v>0.629</v>
      </c>
      <c r="T151" s="111">
        <f>S151*H151</f>
        <v>0.52332800000000002</v>
      </c>
      <c r="U151" s="111">
        <v>2.45329</v>
      </c>
      <c r="V151" s="111">
        <f>U151*H151</f>
        <v>2.0411372800000001</v>
      </c>
      <c r="W151" s="111">
        <v>0</v>
      </c>
      <c r="X151" s="112">
        <f>W151*H151</f>
        <v>0</v>
      </c>
      <c r="AR151" s="11" t="s">
        <v>171</v>
      </c>
      <c r="AT151" s="11" t="s">
        <v>87</v>
      </c>
      <c r="AU151" s="11" t="s">
        <v>38</v>
      </c>
      <c r="AY151" s="11" t="s">
        <v>84</v>
      </c>
      <c r="BE151" s="113">
        <f>IF(O151="základní",K151,0)</f>
        <v>0</v>
      </c>
      <c r="BF151" s="113">
        <f>IF(O151="snížená",K151,0)</f>
        <v>0</v>
      </c>
      <c r="BG151" s="113">
        <f>IF(O151="zákl. přenesená",K151,0)</f>
        <v>0</v>
      </c>
      <c r="BH151" s="113">
        <f>IF(O151="sníž. přenesená",K151,0)</f>
        <v>0</v>
      </c>
      <c r="BI151" s="113">
        <f>IF(O151="nulová",K151,0)</f>
        <v>0</v>
      </c>
      <c r="BJ151" s="11" t="s">
        <v>36</v>
      </c>
      <c r="BK151" s="113">
        <f>ROUND(P151*H151,2)</f>
        <v>0</v>
      </c>
      <c r="BL151" s="11" t="s">
        <v>171</v>
      </c>
      <c r="BM151" s="11" t="s">
        <v>239</v>
      </c>
    </row>
    <row r="152" spans="2:65" s="1" customFormat="1" ht="27" x14ac:dyDescent="0.3">
      <c r="B152" s="22"/>
      <c r="D152" s="114" t="s">
        <v>94</v>
      </c>
      <c r="F152" s="115" t="s">
        <v>240</v>
      </c>
      <c r="M152" s="22"/>
      <c r="N152" s="116"/>
      <c r="O152" s="23"/>
      <c r="P152" s="23"/>
      <c r="Q152" s="23"/>
      <c r="R152" s="23"/>
      <c r="S152" s="23"/>
      <c r="T152" s="23"/>
      <c r="U152" s="23"/>
      <c r="V152" s="23"/>
      <c r="W152" s="23"/>
      <c r="X152" s="36"/>
      <c r="AT152" s="11" t="s">
        <v>94</v>
      </c>
      <c r="AU152" s="11" t="s">
        <v>38</v>
      </c>
    </row>
    <row r="153" spans="2:65" s="7" customFormat="1" x14ac:dyDescent="0.3">
      <c r="B153" s="127"/>
      <c r="D153" s="114" t="s">
        <v>103</v>
      </c>
      <c r="E153" s="128" t="s">
        <v>1</v>
      </c>
      <c r="F153" s="129" t="s">
        <v>241</v>
      </c>
      <c r="H153" s="130">
        <v>0.83199999999999996</v>
      </c>
      <c r="M153" s="127"/>
      <c r="N153" s="131"/>
      <c r="O153" s="132"/>
      <c r="P153" s="132"/>
      <c r="Q153" s="132"/>
      <c r="R153" s="132"/>
      <c r="S153" s="132"/>
      <c r="T153" s="132"/>
      <c r="U153" s="132"/>
      <c r="V153" s="132"/>
      <c r="W153" s="132"/>
      <c r="X153" s="133"/>
      <c r="AT153" s="128" t="s">
        <v>103</v>
      </c>
      <c r="AU153" s="128" t="s">
        <v>38</v>
      </c>
      <c r="AV153" s="7" t="s">
        <v>38</v>
      </c>
      <c r="AW153" s="7" t="s">
        <v>3</v>
      </c>
      <c r="AX153" s="7" t="s">
        <v>36</v>
      </c>
      <c r="AY153" s="128" t="s">
        <v>84</v>
      </c>
    </row>
    <row r="154" spans="2:65" s="1" customFormat="1" ht="16.5" customHeight="1" x14ac:dyDescent="0.3">
      <c r="B154" s="102"/>
      <c r="C154" s="103" t="s">
        <v>242</v>
      </c>
      <c r="D154" s="103" t="s">
        <v>87</v>
      </c>
      <c r="E154" s="104" t="s">
        <v>243</v>
      </c>
      <c r="F154" s="105" t="s">
        <v>244</v>
      </c>
      <c r="G154" s="106" t="s">
        <v>245</v>
      </c>
      <c r="H154" s="107">
        <v>13</v>
      </c>
      <c r="I154" s="108">
        <v>0</v>
      </c>
      <c r="J154" s="325"/>
      <c r="K154" s="108">
        <f>ROUND(P154*H154,2)</f>
        <v>0</v>
      </c>
      <c r="L154" s="105" t="s">
        <v>1</v>
      </c>
      <c r="M154" s="22"/>
      <c r="N154" s="109" t="s">
        <v>1</v>
      </c>
      <c r="O154" s="110" t="s">
        <v>24</v>
      </c>
      <c r="P154" s="54">
        <f>I154+J154</f>
        <v>0</v>
      </c>
      <c r="Q154" s="54">
        <f>ROUND(I154*H154,2)</f>
        <v>0</v>
      </c>
      <c r="R154" s="54">
        <f>ROUND(J154*H154,2)</f>
        <v>0</v>
      </c>
      <c r="S154" s="111">
        <v>0</v>
      </c>
      <c r="T154" s="111">
        <f>S154*H154</f>
        <v>0</v>
      </c>
      <c r="U154" s="111">
        <v>0</v>
      </c>
      <c r="V154" s="111">
        <f>U154*H154</f>
        <v>0</v>
      </c>
      <c r="W154" s="111">
        <v>0</v>
      </c>
      <c r="X154" s="112">
        <f>W154*H154</f>
        <v>0</v>
      </c>
      <c r="AR154" s="11" t="s">
        <v>171</v>
      </c>
      <c r="AT154" s="11" t="s">
        <v>87</v>
      </c>
      <c r="AU154" s="11" t="s">
        <v>38</v>
      </c>
      <c r="AY154" s="11" t="s">
        <v>84</v>
      </c>
      <c r="BE154" s="113">
        <f>IF(O154="základní",K154,0)</f>
        <v>0</v>
      </c>
      <c r="BF154" s="113">
        <f>IF(O154="snížená",K154,0)</f>
        <v>0</v>
      </c>
      <c r="BG154" s="113">
        <f>IF(O154="zákl. přenesená",K154,0)</f>
        <v>0</v>
      </c>
      <c r="BH154" s="113">
        <f>IF(O154="sníž. přenesená",K154,0)</f>
        <v>0</v>
      </c>
      <c r="BI154" s="113">
        <f>IF(O154="nulová",K154,0)</f>
        <v>0</v>
      </c>
      <c r="BJ154" s="11" t="s">
        <v>36</v>
      </c>
      <c r="BK154" s="113">
        <f>ROUND(P154*H154,2)</f>
        <v>0</v>
      </c>
      <c r="BL154" s="11" t="s">
        <v>171</v>
      </c>
      <c r="BM154" s="11" t="s">
        <v>246</v>
      </c>
    </row>
    <row r="155" spans="2:65" s="1" customFormat="1" x14ac:dyDescent="0.3">
      <c r="B155" s="22"/>
      <c r="D155" s="114" t="s">
        <v>94</v>
      </c>
      <c r="F155" s="115" t="s">
        <v>244</v>
      </c>
      <c r="M155" s="22"/>
      <c r="N155" s="116"/>
      <c r="O155" s="23"/>
      <c r="P155" s="23"/>
      <c r="Q155" s="23"/>
      <c r="R155" s="23"/>
      <c r="S155" s="23"/>
      <c r="T155" s="23"/>
      <c r="U155" s="23"/>
      <c r="V155" s="23"/>
      <c r="W155" s="23"/>
      <c r="X155" s="36"/>
      <c r="AT155" s="11" t="s">
        <v>94</v>
      </c>
      <c r="AU155" s="11" t="s">
        <v>38</v>
      </c>
    </row>
    <row r="156" spans="2:65" s="1" customFormat="1" ht="16.5" customHeight="1" x14ac:dyDescent="0.3">
      <c r="B156" s="102"/>
      <c r="C156" s="117" t="s">
        <v>247</v>
      </c>
      <c r="D156" s="117" t="s">
        <v>96</v>
      </c>
      <c r="E156" s="118" t="s">
        <v>248</v>
      </c>
      <c r="F156" s="119" t="s">
        <v>249</v>
      </c>
      <c r="G156" s="120" t="s">
        <v>90</v>
      </c>
      <c r="H156" s="121">
        <v>13</v>
      </c>
      <c r="I156" s="326"/>
      <c r="J156" s="123"/>
      <c r="K156" s="122">
        <f>ROUND(P156*H156,2)</f>
        <v>0</v>
      </c>
      <c r="L156" s="119" t="s">
        <v>91</v>
      </c>
      <c r="M156" s="124"/>
      <c r="N156" s="125" t="s">
        <v>1</v>
      </c>
      <c r="O156" s="110" t="s">
        <v>24</v>
      </c>
      <c r="P156" s="54">
        <f>I156+J156</f>
        <v>0</v>
      </c>
      <c r="Q156" s="54">
        <f>ROUND(I156*H156,2)</f>
        <v>0</v>
      </c>
      <c r="R156" s="54">
        <f>ROUND(J156*H156,2)</f>
        <v>0</v>
      </c>
      <c r="S156" s="111">
        <v>0</v>
      </c>
      <c r="T156" s="111">
        <f>S156*H156</f>
        <v>0</v>
      </c>
      <c r="U156" s="111">
        <v>1.4239999999999999E-2</v>
      </c>
      <c r="V156" s="111">
        <f>U156*H156</f>
        <v>0.18511999999999998</v>
      </c>
      <c r="W156" s="111">
        <v>0</v>
      </c>
      <c r="X156" s="112">
        <f>W156*H156</f>
        <v>0</v>
      </c>
      <c r="AR156" s="11" t="s">
        <v>180</v>
      </c>
      <c r="AT156" s="11" t="s">
        <v>96</v>
      </c>
      <c r="AU156" s="11" t="s">
        <v>38</v>
      </c>
      <c r="AY156" s="11" t="s">
        <v>84</v>
      </c>
      <c r="BE156" s="113">
        <f>IF(O156="základní",K156,0)</f>
        <v>0</v>
      </c>
      <c r="BF156" s="113">
        <f>IF(O156="snížená",K156,0)</f>
        <v>0</v>
      </c>
      <c r="BG156" s="113">
        <f>IF(O156="zákl. přenesená",K156,0)</f>
        <v>0</v>
      </c>
      <c r="BH156" s="113">
        <f>IF(O156="sníž. přenesená",K156,0)</f>
        <v>0</v>
      </c>
      <c r="BI156" s="113">
        <f>IF(O156="nulová",K156,0)</f>
        <v>0</v>
      </c>
      <c r="BJ156" s="11" t="s">
        <v>36</v>
      </c>
      <c r="BK156" s="113">
        <f>ROUND(P156*H156,2)</f>
        <v>0</v>
      </c>
      <c r="BL156" s="11" t="s">
        <v>180</v>
      </c>
      <c r="BM156" s="11" t="s">
        <v>250</v>
      </c>
    </row>
    <row r="157" spans="2:65" s="1" customFormat="1" x14ac:dyDescent="0.3">
      <c r="B157" s="22"/>
      <c r="D157" s="114" t="s">
        <v>94</v>
      </c>
      <c r="F157" s="115" t="s">
        <v>249</v>
      </c>
      <c r="M157" s="22"/>
      <c r="N157" s="116"/>
      <c r="O157" s="23"/>
      <c r="P157" s="23"/>
      <c r="Q157" s="23"/>
      <c r="R157" s="23"/>
      <c r="S157" s="23"/>
      <c r="T157" s="23"/>
      <c r="U157" s="23"/>
      <c r="V157" s="23"/>
      <c r="W157" s="23"/>
      <c r="X157" s="36"/>
      <c r="AT157" s="11" t="s">
        <v>94</v>
      </c>
      <c r="AU157" s="11" t="s">
        <v>38</v>
      </c>
    </row>
    <row r="158" spans="2:65" s="1" customFormat="1" ht="16.5" customHeight="1" x14ac:dyDescent="0.3">
      <c r="B158" s="102"/>
      <c r="C158" s="103" t="s">
        <v>251</v>
      </c>
      <c r="D158" s="103" t="s">
        <v>87</v>
      </c>
      <c r="E158" s="104" t="s">
        <v>252</v>
      </c>
      <c r="F158" s="105" t="s">
        <v>253</v>
      </c>
      <c r="G158" s="106" t="s">
        <v>238</v>
      </c>
      <c r="H158" s="107">
        <v>2.4449999999999998</v>
      </c>
      <c r="I158" s="108">
        <v>0</v>
      </c>
      <c r="J158" s="325"/>
      <c r="K158" s="108">
        <f>ROUND(P158*H158,2)</f>
        <v>0</v>
      </c>
      <c r="L158" s="105" t="s">
        <v>91</v>
      </c>
      <c r="M158" s="22"/>
      <c r="N158" s="109" t="s">
        <v>1</v>
      </c>
      <c r="O158" s="110" t="s">
        <v>24</v>
      </c>
      <c r="P158" s="54">
        <f>I158+J158</f>
        <v>0</v>
      </c>
      <c r="Q158" s="54">
        <f>ROUND(I158*H158,2)</f>
        <v>0</v>
      </c>
      <c r="R158" s="54">
        <f>ROUND(J158*H158,2)</f>
        <v>0</v>
      </c>
      <c r="S158" s="111">
        <v>0.64600000000000002</v>
      </c>
      <c r="T158" s="111">
        <f>S158*H158</f>
        <v>1.5794699999999999</v>
      </c>
      <c r="U158" s="111">
        <v>0</v>
      </c>
      <c r="V158" s="111">
        <f>U158*H158</f>
        <v>0</v>
      </c>
      <c r="W158" s="111">
        <v>0</v>
      </c>
      <c r="X158" s="112">
        <f>W158*H158</f>
        <v>0</v>
      </c>
      <c r="AR158" s="11" t="s">
        <v>171</v>
      </c>
      <c r="AT158" s="11" t="s">
        <v>87</v>
      </c>
      <c r="AU158" s="11" t="s">
        <v>38</v>
      </c>
      <c r="AY158" s="11" t="s">
        <v>84</v>
      </c>
      <c r="BE158" s="113">
        <f>IF(O158="základní",K158,0)</f>
        <v>0</v>
      </c>
      <c r="BF158" s="113">
        <f>IF(O158="snížená",K158,0)</f>
        <v>0</v>
      </c>
      <c r="BG158" s="113">
        <f>IF(O158="zákl. přenesená",K158,0)</f>
        <v>0</v>
      </c>
      <c r="BH158" s="113">
        <f>IF(O158="sníž. přenesená",K158,0)</f>
        <v>0</v>
      </c>
      <c r="BI158" s="113">
        <f>IF(O158="nulová",K158,0)</f>
        <v>0</v>
      </c>
      <c r="BJ158" s="11" t="s">
        <v>36</v>
      </c>
      <c r="BK158" s="113">
        <f>ROUND(P158*H158,2)</f>
        <v>0</v>
      </c>
      <c r="BL158" s="11" t="s">
        <v>171</v>
      </c>
      <c r="BM158" s="11" t="s">
        <v>254</v>
      </c>
    </row>
    <row r="159" spans="2:65" s="1" customFormat="1" x14ac:dyDescent="0.3">
      <c r="B159" s="22"/>
      <c r="D159" s="114" t="s">
        <v>94</v>
      </c>
      <c r="F159" s="115" t="s">
        <v>255</v>
      </c>
      <c r="M159" s="22"/>
      <c r="N159" s="116"/>
      <c r="O159" s="23"/>
      <c r="P159" s="23"/>
      <c r="Q159" s="23"/>
      <c r="R159" s="23"/>
      <c r="S159" s="23"/>
      <c r="T159" s="23"/>
      <c r="U159" s="23"/>
      <c r="V159" s="23"/>
      <c r="W159" s="23"/>
      <c r="X159" s="36"/>
      <c r="AT159" s="11" t="s">
        <v>94</v>
      </c>
      <c r="AU159" s="11" t="s">
        <v>38</v>
      </c>
    </row>
    <row r="160" spans="2:65" s="7" customFormat="1" x14ac:dyDescent="0.3">
      <c r="B160" s="127"/>
      <c r="D160" s="114" t="s">
        <v>103</v>
      </c>
      <c r="E160" s="128" t="s">
        <v>1</v>
      </c>
      <c r="F160" s="129" t="s">
        <v>256</v>
      </c>
      <c r="H160" s="130">
        <v>2.4449999999999998</v>
      </c>
      <c r="M160" s="127"/>
      <c r="N160" s="131"/>
      <c r="O160" s="132"/>
      <c r="P160" s="132"/>
      <c r="Q160" s="132"/>
      <c r="R160" s="132"/>
      <c r="S160" s="132"/>
      <c r="T160" s="132"/>
      <c r="U160" s="132"/>
      <c r="V160" s="132"/>
      <c r="W160" s="132"/>
      <c r="X160" s="133"/>
      <c r="AT160" s="128" t="s">
        <v>103</v>
      </c>
      <c r="AU160" s="128" t="s">
        <v>38</v>
      </c>
      <c r="AV160" s="7" t="s">
        <v>38</v>
      </c>
      <c r="AW160" s="7" t="s">
        <v>3</v>
      </c>
      <c r="AX160" s="7" t="s">
        <v>36</v>
      </c>
      <c r="AY160" s="128" t="s">
        <v>84</v>
      </c>
    </row>
    <row r="161" spans="2:65" s="1" customFormat="1" ht="25.5" customHeight="1" x14ac:dyDescent="0.3">
      <c r="B161" s="102"/>
      <c r="C161" s="103" t="s">
        <v>257</v>
      </c>
      <c r="D161" s="103" t="s">
        <v>87</v>
      </c>
      <c r="E161" s="104" t="s">
        <v>258</v>
      </c>
      <c r="F161" s="105" t="s">
        <v>259</v>
      </c>
      <c r="G161" s="106" t="s">
        <v>90</v>
      </c>
      <c r="H161" s="107">
        <v>430</v>
      </c>
      <c r="I161" s="108">
        <v>0</v>
      </c>
      <c r="J161" s="325"/>
      <c r="K161" s="108">
        <f>ROUND(P161*H161,2)</f>
        <v>0</v>
      </c>
      <c r="L161" s="105" t="s">
        <v>91</v>
      </c>
      <c r="M161" s="22"/>
      <c r="N161" s="109" t="s">
        <v>1</v>
      </c>
      <c r="O161" s="110" t="s">
        <v>24</v>
      </c>
      <c r="P161" s="54">
        <f>I161+J161</f>
        <v>0</v>
      </c>
      <c r="Q161" s="54">
        <f>ROUND(I161*H161,2)</f>
        <v>0</v>
      </c>
      <c r="R161" s="54">
        <f>ROUND(J161*H161,2)</f>
        <v>0</v>
      </c>
      <c r="S161" s="111">
        <v>0.53900000000000003</v>
      </c>
      <c r="T161" s="111">
        <f>S161*H161</f>
        <v>231.77</v>
      </c>
      <c r="U161" s="111">
        <v>0</v>
      </c>
      <c r="V161" s="111">
        <f>U161*H161</f>
        <v>0</v>
      </c>
      <c r="W161" s="111">
        <v>0</v>
      </c>
      <c r="X161" s="112">
        <f>W161*H161</f>
        <v>0</v>
      </c>
      <c r="AR161" s="11" t="s">
        <v>171</v>
      </c>
      <c r="AT161" s="11" t="s">
        <v>87</v>
      </c>
      <c r="AU161" s="11" t="s">
        <v>38</v>
      </c>
      <c r="AY161" s="11" t="s">
        <v>84</v>
      </c>
      <c r="BE161" s="113">
        <f>IF(O161="základní",K161,0)</f>
        <v>0</v>
      </c>
      <c r="BF161" s="113">
        <f>IF(O161="snížená",K161,0)</f>
        <v>0</v>
      </c>
      <c r="BG161" s="113">
        <f>IF(O161="zákl. přenesená",K161,0)</f>
        <v>0</v>
      </c>
      <c r="BH161" s="113">
        <f>IF(O161="sníž. přenesená",K161,0)</f>
        <v>0</v>
      </c>
      <c r="BI161" s="113">
        <f>IF(O161="nulová",K161,0)</f>
        <v>0</v>
      </c>
      <c r="BJ161" s="11" t="s">
        <v>36</v>
      </c>
      <c r="BK161" s="113">
        <f>ROUND(P161*H161,2)</f>
        <v>0</v>
      </c>
      <c r="BL161" s="11" t="s">
        <v>171</v>
      </c>
      <c r="BM161" s="11" t="s">
        <v>260</v>
      </c>
    </row>
    <row r="162" spans="2:65" s="1" customFormat="1" ht="40.5" x14ac:dyDescent="0.3">
      <c r="B162" s="22"/>
      <c r="D162" s="114" t="s">
        <v>94</v>
      </c>
      <c r="F162" s="115" t="s">
        <v>261</v>
      </c>
      <c r="M162" s="22"/>
      <c r="N162" s="116"/>
      <c r="O162" s="23"/>
      <c r="P162" s="23"/>
      <c r="Q162" s="23"/>
      <c r="R162" s="23"/>
      <c r="S162" s="23"/>
      <c r="T162" s="23"/>
      <c r="U162" s="23"/>
      <c r="V162" s="23"/>
      <c r="W162" s="23"/>
      <c r="X162" s="36"/>
      <c r="AT162" s="11" t="s">
        <v>94</v>
      </c>
      <c r="AU162" s="11" t="s">
        <v>38</v>
      </c>
    </row>
    <row r="163" spans="2:65" s="1" customFormat="1" ht="40.5" x14ac:dyDescent="0.3">
      <c r="B163" s="22"/>
      <c r="D163" s="114" t="s">
        <v>163</v>
      </c>
      <c r="F163" s="126" t="s">
        <v>262</v>
      </c>
      <c r="M163" s="22"/>
      <c r="N163" s="116"/>
      <c r="O163" s="23"/>
      <c r="P163" s="23"/>
      <c r="Q163" s="23"/>
      <c r="R163" s="23"/>
      <c r="S163" s="23"/>
      <c r="T163" s="23"/>
      <c r="U163" s="23"/>
      <c r="V163" s="23"/>
      <c r="W163" s="23"/>
      <c r="X163" s="36"/>
      <c r="AT163" s="11" t="s">
        <v>163</v>
      </c>
      <c r="AU163" s="11" t="s">
        <v>38</v>
      </c>
    </row>
    <row r="164" spans="2:65" s="1" customFormat="1" ht="27" x14ac:dyDescent="0.3">
      <c r="B164" s="22"/>
      <c r="D164" s="114" t="s">
        <v>101</v>
      </c>
      <c r="F164" s="126" t="s">
        <v>263</v>
      </c>
      <c r="M164" s="22"/>
      <c r="N164" s="116"/>
      <c r="O164" s="23"/>
      <c r="P164" s="23"/>
      <c r="Q164" s="23"/>
      <c r="R164" s="23"/>
      <c r="S164" s="23"/>
      <c r="T164" s="23"/>
      <c r="U164" s="23"/>
      <c r="V164" s="23"/>
      <c r="W164" s="23"/>
      <c r="X164" s="36"/>
      <c r="AT164" s="11" t="s">
        <v>101</v>
      </c>
      <c r="AU164" s="11" t="s">
        <v>38</v>
      </c>
    </row>
    <row r="165" spans="2:65" s="1" customFormat="1" ht="25.5" customHeight="1" x14ac:dyDescent="0.3">
      <c r="B165" s="102"/>
      <c r="C165" s="103" t="s">
        <v>99</v>
      </c>
      <c r="D165" s="103" t="s">
        <v>87</v>
      </c>
      <c r="E165" s="104" t="s">
        <v>264</v>
      </c>
      <c r="F165" s="105" t="s">
        <v>265</v>
      </c>
      <c r="G165" s="106" t="s">
        <v>90</v>
      </c>
      <c r="H165" s="107">
        <v>430</v>
      </c>
      <c r="I165" s="326"/>
      <c r="J165" s="325"/>
      <c r="K165" s="108">
        <f>ROUND(P165*H165,2)</f>
        <v>0</v>
      </c>
      <c r="L165" s="105" t="s">
        <v>91</v>
      </c>
      <c r="M165" s="22"/>
      <c r="N165" s="109" t="s">
        <v>1</v>
      </c>
      <c r="O165" s="110" t="s">
        <v>24</v>
      </c>
      <c r="P165" s="54">
        <f>I165+J165</f>
        <v>0</v>
      </c>
      <c r="Q165" s="54">
        <f>ROUND(I165*H165,2)</f>
        <v>0</v>
      </c>
      <c r="R165" s="54">
        <f>ROUND(J165*H165,2)</f>
        <v>0</v>
      </c>
      <c r="S165" s="111">
        <v>5.2999999999999999E-2</v>
      </c>
      <c r="T165" s="111">
        <f>S165*H165</f>
        <v>22.79</v>
      </c>
      <c r="U165" s="111">
        <v>6.9999999999999994E-5</v>
      </c>
      <c r="V165" s="111">
        <f>U165*H165</f>
        <v>3.0099999999999998E-2</v>
      </c>
      <c r="W165" s="111">
        <v>0</v>
      </c>
      <c r="X165" s="112">
        <f>W165*H165</f>
        <v>0</v>
      </c>
      <c r="AR165" s="11" t="s">
        <v>171</v>
      </c>
      <c r="AT165" s="11" t="s">
        <v>87</v>
      </c>
      <c r="AU165" s="11" t="s">
        <v>38</v>
      </c>
      <c r="AY165" s="11" t="s">
        <v>84</v>
      </c>
      <c r="BE165" s="113">
        <f>IF(O165="základní",K165,0)</f>
        <v>0</v>
      </c>
      <c r="BF165" s="113">
        <f>IF(O165="snížená",K165,0)</f>
        <v>0</v>
      </c>
      <c r="BG165" s="113">
        <f>IF(O165="zákl. přenesená",K165,0)</f>
        <v>0</v>
      </c>
      <c r="BH165" s="113">
        <f>IF(O165="sníž. přenesená",K165,0)</f>
        <v>0</v>
      </c>
      <c r="BI165" s="113">
        <f>IF(O165="nulová",K165,0)</f>
        <v>0</v>
      </c>
      <c r="BJ165" s="11" t="s">
        <v>36</v>
      </c>
      <c r="BK165" s="113">
        <f>ROUND(P165*H165,2)</f>
        <v>0</v>
      </c>
      <c r="BL165" s="11" t="s">
        <v>171</v>
      </c>
      <c r="BM165" s="11" t="s">
        <v>266</v>
      </c>
    </row>
    <row r="166" spans="2:65" s="1" customFormat="1" ht="27" x14ac:dyDescent="0.3">
      <c r="B166" s="22"/>
      <c r="D166" s="114" t="s">
        <v>94</v>
      </c>
      <c r="F166" s="115" t="s">
        <v>267</v>
      </c>
      <c r="M166" s="22"/>
      <c r="N166" s="116"/>
      <c r="O166" s="23"/>
      <c r="P166" s="23"/>
      <c r="Q166" s="23"/>
      <c r="R166" s="23"/>
      <c r="S166" s="23"/>
      <c r="T166" s="23"/>
      <c r="U166" s="23"/>
      <c r="V166" s="23"/>
      <c r="W166" s="23"/>
      <c r="X166" s="36"/>
      <c r="AT166" s="11" t="s">
        <v>94</v>
      </c>
      <c r="AU166" s="11" t="s">
        <v>38</v>
      </c>
    </row>
    <row r="167" spans="2:65" s="1" customFormat="1" ht="40.5" x14ac:dyDescent="0.3">
      <c r="B167" s="22"/>
      <c r="D167" s="114" t="s">
        <v>163</v>
      </c>
      <c r="F167" s="126" t="s">
        <v>268</v>
      </c>
      <c r="M167" s="22"/>
      <c r="N167" s="116"/>
      <c r="O167" s="23"/>
      <c r="P167" s="23"/>
      <c r="Q167" s="23"/>
      <c r="R167" s="23"/>
      <c r="S167" s="23"/>
      <c r="T167" s="23"/>
      <c r="U167" s="23"/>
      <c r="V167" s="23"/>
      <c r="W167" s="23"/>
      <c r="X167" s="36"/>
      <c r="AT167" s="11" t="s">
        <v>163</v>
      </c>
      <c r="AU167" s="11" t="s">
        <v>38</v>
      </c>
    </row>
    <row r="168" spans="2:65" s="1" customFormat="1" ht="16.5" customHeight="1" x14ac:dyDescent="0.3">
      <c r="B168" s="102"/>
      <c r="C168" s="117" t="s">
        <v>269</v>
      </c>
      <c r="D168" s="117" t="s">
        <v>96</v>
      </c>
      <c r="E168" s="118" t="s">
        <v>270</v>
      </c>
      <c r="F168" s="119" t="s">
        <v>271</v>
      </c>
      <c r="G168" s="120" t="s">
        <v>90</v>
      </c>
      <c r="H168" s="121">
        <v>430</v>
      </c>
      <c r="I168" s="326"/>
      <c r="J168" s="123"/>
      <c r="K168" s="122">
        <f>ROUND(P168*H168,2)</f>
        <v>0</v>
      </c>
      <c r="L168" s="119" t="s">
        <v>91</v>
      </c>
      <c r="M168" s="124"/>
      <c r="N168" s="125" t="s">
        <v>1</v>
      </c>
      <c r="O168" s="110" t="s">
        <v>24</v>
      </c>
      <c r="P168" s="54">
        <f>I168+J168</f>
        <v>0</v>
      </c>
      <c r="Q168" s="54">
        <f>ROUND(I168*H168,2)</f>
        <v>0</v>
      </c>
      <c r="R168" s="54">
        <f>ROUND(J168*H168,2)</f>
        <v>0</v>
      </c>
      <c r="S168" s="111">
        <v>0</v>
      </c>
      <c r="T168" s="111">
        <f>S168*H168</f>
        <v>0</v>
      </c>
      <c r="U168" s="111">
        <v>6.9999999999999994E-5</v>
      </c>
      <c r="V168" s="111">
        <f>U168*H168</f>
        <v>3.0099999999999998E-2</v>
      </c>
      <c r="W168" s="111">
        <v>0</v>
      </c>
      <c r="X168" s="112">
        <f>W168*H168</f>
        <v>0</v>
      </c>
      <c r="AR168" s="11" t="s">
        <v>180</v>
      </c>
      <c r="AT168" s="11" t="s">
        <v>96</v>
      </c>
      <c r="AU168" s="11" t="s">
        <v>38</v>
      </c>
      <c r="AY168" s="11" t="s">
        <v>84</v>
      </c>
      <c r="BE168" s="113">
        <f>IF(O168="základní",K168,0)</f>
        <v>0</v>
      </c>
      <c r="BF168" s="113">
        <f>IF(O168="snížená",K168,0)</f>
        <v>0</v>
      </c>
      <c r="BG168" s="113">
        <f>IF(O168="zákl. přenesená",K168,0)</f>
        <v>0</v>
      </c>
      <c r="BH168" s="113">
        <f>IF(O168="sníž. přenesená",K168,0)</f>
        <v>0</v>
      </c>
      <c r="BI168" s="113">
        <f>IF(O168="nulová",K168,0)</f>
        <v>0</v>
      </c>
      <c r="BJ168" s="11" t="s">
        <v>36</v>
      </c>
      <c r="BK168" s="113">
        <f>ROUND(P168*H168,2)</f>
        <v>0</v>
      </c>
      <c r="BL168" s="11" t="s">
        <v>180</v>
      </c>
      <c r="BM168" s="11" t="s">
        <v>272</v>
      </c>
    </row>
    <row r="169" spans="2:65" s="1" customFormat="1" x14ac:dyDescent="0.3">
      <c r="B169" s="22"/>
      <c r="D169" s="114" t="s">
        <v>94</v>
      </c>
      <c r="F169" s="115" t="s">
        <v>273</v>
      </c>
      <c r="M169" s="22"/>
      <c r="N169" s="116"/>
      <c r="O169" s="23"/>
      <c r="P169" s="23"/>
      <c r="Q169" s="23"/>
      <c r="R169" s="23"/>
      <c r="S169" s="23"/>
      <c r="T169" s="23"/>
      <c r="U169" s="23"/>
      <c r="V169" s="23"/>
      <c r="W169" s="23"/>
      <c r="X169" s="36"/>
      <c r="AT169" s="11" t="s">
        <v>94</v>
      </c>
      <c r="AU169" s="11" t="s">
        <v>38</v>
      </c>
    </row>
    <row r="170" spans="2:65" s="1" customFormat="1" ht="27" x14ac:dyDescent="0.3">
      <c r="B170" s="22"/>
      <c r="D170" s="114" t="s">
        <v>101</v>
      </c>
      <c r="F170" s="126" t="s">
        <v>274</v>
      </c>
      <c r="M170" s="22"/>
      <c r="N170" s="116"/>
      <c r="O170" s="23"/>
      <c r="P170" s="23"/>
      <c r="Q170" s="23"/>
      <c r="R170" s="23"/>
      <c r="S170" s="23"/>
      <c r="T170" s="23"/>
      <c r="U170" s="23"/>
      <c r="V170" s="23"/>
      <c r="W170" s="23"/>
      <c r="X170" s="36"/>
      <c r="AT170" s="11" t="s">
        <v>101</v>
      </c>
      <c r="AU170" s="11" t="s">
        <v>38</v>
      </c>
    </row>
    <row r="171" spans="2:65" s="1" customFormat="1" ht="25.5" customHeight="1" x14ac:dyDescent="0.3">
      <c r="B171" s="102"/>
      <c r="C171" s="103" t="s">
        <v>275</v>
      </c>
      <c r="D171" s="103" t="s">
        <v>87</v>
      </c>
      <c r="E171" s="104" t="s">
        <v>276</v>
      </c>
      <c r="F171" s="105" t="s">
        <v>277</v>
      </c>
      <c r="G171" s="106" t="s">
        <v>90</v>
      </c>
      <c r="H171" s="107">
        <v>480</v>
      </c>
      <c r="I171" s="108">
        <v>0</v>
      </c>
      <c r="J171" s="325"/>
      <c r="K171" s="108">
        <f>ROUND(P171*H171,2)</f>
        <v>0</v>
      </c>
      <c r="L171" s="105" t="s">
        <v>91</v>
      </c>
      <c r="M171" s="22"/>
      <c r="N171" s="109" t="s">
        <v>1</v>
      </c>
      <c r="O171" s="110" t="s">
        <v>24</v>
      </c>
      <c r="P171" s="54">
        <f>I171+J171</f>
        <v>0</v>
      </c>
      <c r="Q171" s="54">
        <f>ROUND(I171*H171,2)</f>
        <v>0</v>
      </c>
      <c r="R171" s="54">
        <f>ROUND(J171*H171,2)</f>
        <v>0</v>
      </c>
      <c r="S171" s="111">
        <v>0.11899999999999999</v>
      </c>
      <c r="T171" s="111">
        <f>S171*H171</f>
        <v>57.12</v>
      </c>
      <c r="U171" s="111">
        <v>0</v>
      </c>
      <c r="V171" s="111">
        <f>U171*H171</f>
        <v>0</v>
      </c>
      <c r="W171" s="111">
        <v>0</v>
      </c>
      <c r="X171" s="112">
        <f>W171*H171</f>
        <v>0</v>
      </c>
      <c r="AR171" s="11" t="s">
        <v>171</v>
      </c>
      <c r="AT171" s="11" t="s">
        <v>87</v>
      </c>
      <c r="AU171" s="11" t="s">
        <v>38</v>
      </c>
      <c r="AY171" s="11" t="s">
        <v>84</v>
      </c>
      <c r="BE171" s="113">
        <f>IF(O171="základní",K171,0)</f>
        <v>0</v>
      </c>
      <c r="BF171" s="113">
        <f>IF(O171="snížená",K171,0)</f>
        <v>0</v>
      </c>
      <c r="BG171" s="113">
        <f>IF(O171="zákl. přenesená",K171,0)</f>
        <v>0</v>
      </c>
      <c r="BH171" s="113">
        <f>IF(O171="sníž. přenesená",K171,0)</f>
        <v>0</v>
      </c>
      <c r="BI171" s="113">
        <f>IF(O171="nulová",K171,0)</f>
        <v>0</v>
      </c>
      <c r="BJ171" s="11" t="s">
        <v>36</v>
      </c>
      <c r="BK171" s="113">
        <f>ROUND(P171*H171,2)</f>
        <v>0</v>
      </c>
      <c r="BL171" s="11" t="s">
        <v>171</v>
      </c>
      <c r="BM171" s="11" t="s">
        <v>278</v>
      </c>
    </row>
    <row r="172" spans="2:65" s="1" customFormat="1" ht="27" x14ac:dyDescent="0.3">
      <c r="B172" s="22"/>
      <c r="D172" s="114" t="s">
        <v>94</v>
      </c>
      <c r="F172" s="115" t="s">
        <v>279</v>
      </c>
      <c r="M172" s="22"/>
      <c r="N172" s="116"/>
      <c r="O172" s="23"/>
      <c r="P172" s="23"/>
      <c r="Q172" s="23"/>
      <c r="R172" s="23"/>
      <c r="S172" s="23"/>
      <c r="T172" s="23"/>
      <c r="U172" s="23"/>
      <c r="V172" s="23"/>
      <c r="W172" s="23"/>
      <c r="X172" s="36"/>
      <c r="AT172" s="11" t="s">
        <v>94</v>
      </c>
      <c r="AU172" s="11" t="s">
        <v>38</v>
      </c>
    </row>
    <row r="173" spans="2:65" s="1" customFormat="1" ht="25.5" customHeight="1" x14ac:dyDescent="0.3">
      <c r="B173" s="102"/>
      <c r="C173" s="117" t="s">
        <v>280</v>
      </c>
      <c r="D173" s="117" t="s">
        <v>96</v>
      </c>
      <c r="E173" s="118" t="s">
        <v>281</v>
      </c>
      <c r="F173" s="119" t="s">
        <v>282</v>
      </c>
      <c r="G173" s="120" t="s">
        <v>90</v>
      </c>
      <c r="H173" s="121">
        <v>480</v>
      </c>
      <c r="I173" s="326"/>
      <c r="J173" s="123"/>
      <c r="K173" s="122">
        <f>ROUND(P173*H173,2)</f>
        <v>0</v>
      </c>
      <c r="L173" s="119" t="s">
        <v>91</v>
      </c>
      <c r="M173" s="124"/>
      <c r="N173" s="125" t="s">
        <v>1</v>
      </c>
      <c r="O173" s="110" t="s">
        <v>24</v>
      </c>
      <c r="P173" s="54">
        <f>I173+J173</f>
        <v>0</v>
      </c>
      <c r="Q173" s="54">
        <f>ROUND(I173*H173,2)</f>
        <v>0</v>
      </c>
      <c r="R173" s="54">
        <f>ROUND(J173*H173,2)</f>
        <v>0</v>
      </c>
      <c r="S173" s="111">
        <v>0</v>
      </c>
      <c r="T173" s="111">
        <f>S173*H173</f>
        <v>0</v>
      </c>
      <c r="U173" s="111">
        <v>2.5999999999999998E-4</v>
      </c>
      <c r="V173" s="111">
        <f>U173*H173</f>
        <v>0.12479999999999999</v>
      </c>
      <c r="W173" s="111">
        <v>0</v>
      </c>
      <c r="X173" s="112">
        <f>W173*H173</f>
        <v>0</v>
      </c>
      <c r="AR173" s="11" t="s">
        <v>99</v>
      </c>
      <c r="AT173" s="11" t="s">
        <v>96</v>
      </c>
      <c r="AU173" s="11" t="s">
        <v>38</v>
      </c>
      <c r="AY173" s="11" t="s">
        <v>84</v>
      </c>
      <c r="BE173" s="113">
        <f>IF(O173="základní",K173,0)</f>
        <v>0</v>
      </c>
      <c r="BF173" s="113">
        <f>IF(O173="snížená",K173,0)</f>
        <v>0</v>
      </c>
      <c r="BG173" s="113">
        <f>IF(O173="zákl. přenesená",K173,0)</f>
        <v>0</v>
      </c>
      <c r="BH173" s="113">
        <f>IF(O173="sníž. přenesená",K173,0)</f>
        <v>0</v>
      </c>
      <c r="BI173" s="113">
        <f>IF(O173="nulová",K173,0)</f>
        <v>0</v>
      </c>
      <c r="BJ173" s="11" t="s">
        <v>36</v>
      </c>
      <c r="BK173" s="113">
        <f>ROUND(P173*H173,2)</f>
        <v>0</v>
      </c>
      <c r="BL173" s="11" t="s">
        <v>92</v>
      </c>
      <c r="BM173" s="11" t="s">
        <v>283</v>
      </c>
    </row>
    <row r="174" spans="2:65" s="1" customFormat="1" x14ac:dyDescent="0.3">
      <c r="B174" s="22"/>
      <c r="D174" s="114" t="s">
        <v>94</v>
      </c>
      <c r="F174" s="115" t="s">
        <v>282</v>
      </c>
      <c r="M174" s="22"/>
      <c r="N174" s="116"/>
      <c r="O174" s="23"/>
      <c r="P174" s="23"/>
      <c r="Q174" s="23"/>
      <c r="R174" s="23"/>
      <c r="S174" s="23"/>
      <c r="T174" s="23"/>
      <c r="U174" s="23"/>
      <c r="V174" s="23"/>
      <c r="W174" s="23"/>
      <c r="X174" s="36"/>
      <c r="AT174" s="11" t="s">
        <v>94</v>
      </c>
      <c r="AU174" s="11" t="s">
        <v>38</v>
      </c>
    </row>
    <row r="175" spans="2:65" s="1" customFormat="1" ht="16.5" customHeight="1" x14ac:dyDescent="0.3">
      <c r="B175" s="102"/>
      <c r="C175" s="103" t="s">
        <v>284</v>
      </c>
      <c r="D175" s="103" t="s">
        <v>87</v>
      </c>
      <c r="E175" s="104" t="s">
        <v>285</v>
      </c>
      <c r="F175" s="105" t="s">
        <v>286</v>
      </c>
      <c r="G175" s="106" t="s">
        <v>90</v>
      </c>
      <c r="H175" s="107">
        <v>430</v>
      </c>
      <c r="I175" s="108">
        <v>0</v>
      </c>
      <c r="J175" s="325"/>
      <c r="K175" s="108">
        <f>ROUND(P175*H175,2)</f>
        <v>0</v>
      </c>
      <c r="L175" s="105" t="s">
        <v>91</v>
      </c>
      <c r="M175" s="22"/>
      <c r="N175" s="109" t="s">
        <v>1</v>
      </c>
      <c r="O175" s="110" t="s">
        <v>24</v>
      </c>
      <c r="P175" s="54">
        <f>I175+J175</f>
        <v>0</v>
      </c>
      <c r="Q175" s="54">
        <f>ROUND(I175*H175,2)</f>
        <v>0</v>
      </c>
      <c r="R175" s="54">
        <f>ROUND(J175*H175,2)</f>
        <v>0</v>
      </c>
      <c r="S175" s="111">
        <v>0.14699999999999999</v>
      </c>
      <c r="T175" s="111">
        <f>S175*H175</f>
        <v>63.209999999999994</v>
      </c>
      <c r="U175" s="111">
        <v>0</v>
      </c>
      <c r="V175" s="111">
        <f>U175*H175</f>
        <v>0</v>
      </c>
      <c r="W175" s="111">
        <v>0</v>
      </c>
      <c r="X175" s="112">
        <f>W175*H175</f>
        <v>0</v>
      </c>
      <c r="AR175" s="11" t="s">
        <v>171</v>
      </c>
      <c r="AT175" s="11" t="s">
        <v>87</v>
      </c>
      <c r="AU175" s="11" t="s">
        <v>38</v>
      </c>
      <c r="AY175" s="11" t="s">
        <v>84</v>
      </c>
      <c r="BE175" s="113">
        <f>IF(O175="základní",K175,0)</f>
        <v>0</v>
      </c>
      <c r="BF175" s="113">
        <f>IF(O175="snížená",K175,0)</f>
        <v>0</v>
      </c>
      <c r="BG175" s="113">
        <f>IF(O175="zákl. přenesená",K175,0)</f>
        <v>0</v>
      </c>
      <c r="BH175" s="113">
        <f>IF(O175="sníž. přenesená",K175,0)</f>
        <v>0</v>
      </c>
      <c r="BI175" s="113">
        <f>IF(O175="nulová",K175,0)</f>
        <v>0</v>
      </c>
      <c r="BJ175" s="11" t="s">
        <v>36</v>
      </c>
      <c r="BK175" s="113">
        <f>ROUND(P175*H175,2)</f>
        <v>0</v>
      </c>
      <c r="BL175" s="11" t="s">
        <v>171</v>
      </c>
      <c r="BM175" s="11" t="s">
        <v>287</v>
      </c>
    </row>
    <row r="176" spans="2:65" s="1" customFormat="1" ht="27" x14ac:dyDescent="0.3">
      <c r="B176" s="22"/>
      <c r="D176" s="114" t="s">
        <v>94</v>
      </c>
      <c r="F176" s="115" t="s">
        <v>288</v>
      </c>
      <c r="M176" s="22"/>
      <c r="N176" s="116"/>
      <c r="O176" s="23"/>
      <c r="P176" s="23"/>
      <c r="Q176" s="23"/>
      <c r="R176" s="23"/>
      <c r="S176" s="23"/>
      <c r="T176" s="23"/>
      <c r="U176" s="23"/>
      <c r="V176" s="23"/>
      <c r="W176" s="23"/>
      <c r="X176" s="36"/>
      <c r="AT176" s="11" t="s">
        <v>94</v>
      </c>
      <c r="AU176" s="11" t="s">
        <v>38</v>
      </c>
    </row>
    <row r="177" spans="2:65" s="1" customFormat="1" ht="16.5" customHeight="1" x14ac:dyDescent="0.3">
      <c r="B177" s="102"/>
      <c r="C177" s="103" t="s">
        <v>289</v>
      </c>
      <c r="D177" s="103" t="s">
        <v>87</v>
      </c>
      <c r="E177" s="104" t="s">
        <v>290</v>
      </c>
      <c r="F177" s="105" t="s">
        <v>291</v>
      </c>
      <c r="G177" s="106" t="s">
        <v>90</v>
      </c>
      <c r="H177" s="107">
        <v>10</v>
      </c>
      <c r="I177" s="108">
        <v>0</v>
      </c>
      <c r="J177" s="325"/>
      <c r="K177" s="108">
        <f>ROUND(P177*H177,2)</f>
        <v>0</v>
      </c>
      <c r="L177" s="105" t="s">
        <v>91</v>
      </c>
      <c r="M177" s="22"/>
      <c r="N177" s="109" t="s">
        <v>1</v>
      </c>
      <c r="O177" s="110" t="s">
        <v>24</v>
      </c>
      <c r="P177" s="54">
        <f>I177+J177</f>
        <v>0</v>
      </c>
      <c r="Q177" s="54">
        <f>ROUND(I177*H177,2)</f>
        <v>0</v>
      </c>
      <c r="R177" s="54">
        <f>ROUND(J177*H177,2)</f>
        <v>0</v>
      </c>
      <c r="S177" s="111">
        <v>0.35299999999999998</v>
      </c>
      <c r="T177" s="111">
        <f>S177*H177</f>
        <v>3.53</v>
      </c>
      <c r="U177" s="111">
        <v>0</v>
      </c>
      <c r="V177" s="111">
        <f>U177*H177</f>
        <v>0</v>
      </c>
      <c r="W177" s="111">
        <v>0</v>
      </c>
      <c r="X177" s="112">
        <f>W177*H177</f>
        <v>0</v>
      </c>
      <c r="AR177" s="11" t="s">
        <v>171</v>
      </c>
      <c r="AT177" s="11" t="s">
        <v>87</v>
      </c>
      <c r="AU177" s="11" t="s">
        <v>38</v>
      </c>
      <c r="AY177" s="11" t="s">
        <v>84</v>
      </c>
      <c r="BE177" s="113">
        <f>IF(O177="základní",K177,0)</f>
        <v>0</v>
      </c>
      <c r="BF177" s="113">
        <f>IF(O177="snížená",K177,0)</f>
        <v>0</v>
      </c>
      <c r="BG177" s="113">
        <f>IF(O177="zákl. přenesená",K177,0)</f>
        <v>0</v>
      </c>
      <c r="BH177" s="113">
        <f>IF(O177="sníž. přenesená",K177,0)</f>
        <v>0</v>
      </c>
      <c r="BI177" s="113">
        <f>IF(O177="nulová",K177,0)</f>
        <v>0</v>
      </c>
      <c r="BJ177" s="11" t="s">
        <v>36</v>
      </c>
      <c r="BK177" s="113">
        <f>ROUND(P177*H177,2)</f>
        <v>0</v>
      </c>
      <c r="BL177" s="11" t="s">
        <v>171</v>
      </c>
      <c r="BM177" s="11" t="s">
        <v>292</v>
      </c>
    </row>
    <row r="178" spans="2:65" s="1" customFormat="1" ht="27" x14ac:dyDescent="0.3">
      <c r="B178" s="22"/>
      <c r="D178" s="114" t="s">
        <v>94</v>
      </c>
      <c r="F178" s="115" t="s">
        <v>293</v>
      </c>
      <c r="M178" s="22"/>
      <c r="N178" s="116"/>
      <c r="O178" s="23"/>
      <c r="P178" s="23"/>
      <c r="Q178" s="23"/>
      <c r="R178" s="23"/>
      <c r="S178" s="23"/>
      <c r="T178" s="23"/>
      <c r="U178" s="23"/>
      <c r="V178" s="23"/>
      <c r="W178" s="23"/>
      <c r="X178" s="36"/>
      <c r="AT178" s="11" t="s">
        <v>94</v>
      </c>
      <c r="AU178" s="11" t="s">
        <v>38</v>
      </c>
    </row>
    <row r="179" spans="2:65" s="1" customFormat="1" ht="16.5" customHeight="1" x14ac:dyDescent="0.3">
      <c r="B179" s="102"/>
      <c r="C179" s="117" t="s">
        <v>294</v>
      </c>
      <c r="D179" s="117" t="s">
        <v>96</v>
      </c>
      <c r="E179" s="118" t="s">
        <v>295</v>
      </c>
      <c r="F179" s="119" t="s">
        <v>296</v>
      </c>
      <c r="G179" s="120" t="s">
        <v>238</v>
      </c>
      <c r="H179" s="121">
        <v>0.97499999999999998</v>
      </c>
      <c r="I179" s="326"/>
      <c r="J179" s="123"/>
      <c r="K179" s="122">
        <f>ROUND(P179*H179,2)</f>
        <v>0</v>
      </c>
      <c r="L179" s="119" t="s">
        <v>91</v>
      </c>
      <c r="M179" s="124"/>
      <c r="N179" s="125" t="s">
        <v>1</v>
      </c>
      <c r="O179" s="110" t="s">
        <v>24</v>
      </c>
      <c r="P179" s="54">
        <f>I179+J179</f>
        <v>0</v>
      </c>
      <c r="Q179" s="54">
        <f>ROUND(I179*H179,2)</f>
        <v>0</v>
      </c>
      <c r="R179" s="54">
        <f>ROUND(J179*H179,2)</f>
        <v>0</v>
      </c>
      <c r="S179" s="111">
        <v>0</v>
      </c>
      <c r="T179" s="111">
        <f>S179*H179</f>
        <v>0</v>
      </c>
      <c r="U179" s="111">
        <v>2.234</v>
      </c>
      <c r="V179" s="111">
        <f>U179*H179</f>
        <v>2.17815</v>
      </c>
      <c r="W179" s="111">
        <v>0</v>
      </c>
      <c r="X179" s="112">
        <f>W179*H179</f>
        <v>0</v>
      </c>
      <c r="AR179" s="11" t="s">
        <v>180</v>
      </c>
      <c r="AT179" s="11" t="s">
        <v>96</v>
      </c>
      <c r="AU179" s="11" t="s">
        <v>38</v>
      </c>
      <c r="AY179" s="11" t="s">
        <v>84</v>
      </c>
      <c r="BE179" s="113">
        <f>IF(O179="základní",K179,0)</f>
        <v>0</v>
      </c>
      <c r="BF179" s="113">
        <f>IF(O179="snížená",K179,0)</f>
        <v>0</v>
      </c>
      <c r="BG179" s="113">
        <f>IF(O179="zákl. přenesená",K179,0)</f>
        <v>0</v>
      </c>
      <c r="BH179" s="113">
        <f>IF(O179="sníž. přenesená",K179,0)</f>
        <v>0</v>
      </c>
      <c r="BI179" s="113">
        <f>IF(O179="nulová",K179,0)</f>
        <v>0</v>
      </c>
      <c r="BJ179" s="11" t="s">
        <v>36</v>
      </c>
      <c r="BK179" s="113">
        <f>ROUND(P179*H179,2)</f>
        <v>0</v>
      </c>
      <c r="BL179" s="11" t="s">
        <v>180</v>
      </c>
      <c r="BM179" s="11" t="s">
        <v>297</v>
      </c>
    </row>
    <row r="180" spans="2:65" s="1" customFormat="1" x14ac:dyDescent="0.3">
      <c r="B180" s="22"/>
      <c r="D180" s="114" t="s">
        <v>94</v>
      </c>
      <c r="F180" s="115" t="s">
        <v>296</v>
      </c>
      <c r="M180" s="22"/>
      <c r="N180" s="116"/>
      <c r="O180" s="23"/>
      <c r="P180" s="23"/>
      <c r="Q180" s="23"/>
      <c r="R180" s="23"/>
      <c r="S180" s="23"/>
      <c r="T180" s="23"/>
      <c r="U180" s="23"/>
      <c r="V180" s="23"/>
      <c r="W180" s="23"/>
      <c r="X180" s="36"/>
      <c r="AT180" s="11" t="s">
        <v>94</v>
      </c>
      <c r="AU180" s="11" t="s">
        <v>38</v>
      </c>
    </row>
    <row r="181" spans="2:65" s="7" customFormat="1" x14ac:dyDescent="0.3">
      <c r="B181" s="127"/>
      <c r="D181" s="114" t="s">
        <v>103</v>
      </c>
      <c r="E181" s="128" t="s">
        <v>1</v>
      </c>
      <c r="F181" s="129" t="s">
        <v>298</v>
      </c>
      <c r="H181" s="130">
        <v>0.97499999999999998</v>
      </c>
      <c r="M181" s="127"/>
      <c r="N181" s="131"/>
      <c r="O181" s="132"/>
      <c r="P181" s="132"/>
      <c r="Q181" s="132"/>
      <c r="R181" s="132"/>
      <c r="S181" s="132"/>
      <c r="T181" s="132"/>
      <c r="U181" s="132"/>
      <c r="V181" s="132"/>
      <c r="W181" s="132"/>
      <c r="X181" s="133"/>
      <c r="AT181" s="128" t="s">
        <v>103</v>
      </c>
      <c r="AU181" s="128" t="s">
        <v>38</v>
      </c>
      <c r="AV181" s="7" t="s">
        <v>38</v>
      </c>
      <c r="AW181" s="7" t="s">
        <v>3</v>
      </c>
      <c r="AX181" s="7" t="s">
        <v>36</v>
      </c>
      <c r="AY181" s="128" t="s">
        <v>84</v>
      </c>
    </row>
    <row r="182" spans="2:65" s="1" customFormat="1" ht="16.5" customHeight="1" x14ac:dyDescent="0.3">
      <c r="B182" s="102"/>
      <c r="C182" s="103" t="s">
        <v>299</v>
      </c>
      <c r="D182" s="103" t="s">
        <v>87</v>
      </c>
      <c r="E182" s="104" t="s">
        <v>300</v>
      </c>
      <c r="F182" s="105" t="s">
        <v>301</v>
      </c>
      <c r="G182" s="106" t="s">
        <v>190</v>
      </c>
      <c r="H182" s="107">
        <v>4.4009999999999998</v>
      </c>
      <c r="I182" s="108">
        <v>0</v>
      </c>
      <c r="J182" s="325"/>
      <c r="K182" s="108">
        <f>ROUND(P182*H182,2)</f>
        <v>0</v>
      </c>
      <c r="L182" s="105" t="s">
        <v>1</v>
      </c>
      <c r="M182" s="22"/>
      <c r="N182" s="109" t="s">
        <v>1</v>
      </c>
      <c r="O182" s="110" t="s">
        <v>24</v>
      </c>
      <c r="P182" s="54">
        <f>I182+J182</f>
        <v>0</v>
      </c>
      <c r="Q182" s="54">
        <f>ROUND(I182*H182,2)</f>
        <v>0</v>
      </c>
      <c r="R182" s="54">
        <f>ROUND(J182*H182,2)</f>
        <v>0</v>
      </c>
      <c r="S182" s="111">
        <v>0.77200000000000002</v>
      </c>
      <c r="T182" s="111">
        <f>S182*H182</f>
        <v>3.3975719999999998</v>
      </c>
      <c r="U182" s="111">
        <v>0</v>
      </c>
      <c r="V182" s="111">
        <f>U182*H182</f>
        <v>0</v>
      </c>
      <c r="W182" s="111">
        <v>0</v>
      </c>
      <c r="X182" s="112">
        <f>W182*H182</f>
        <v>0</v>
      </c>
      <c r="AR182" s="11" t="s">
        <v>171</v>
      </c>
      <c r="AT182" s="11" t="s">
        <v>87</v>
      </c>
      <c r="AU182" s="11" t="s">
        <v>38</v>
      </c>
      <c r="AY182" s="11" t="s">
        <v>84</v>
      </c>
      <c r="BE182" s="113">
        <f>IF(O182="základní",K182,0)</f>
        <v>0</v>
      </c>
      <c r="BF182" s="113">
        <f>IF(O182="snížená",K182,0)</f>
        <v>0</v>
      </c>
      <c r="BG182" s="113">
        <f>IF(O182="zákl. přenesená",K182,0)</f>
        <v>0</v>
      </c>
      <c r="BH182" s="113">
        <f>IF(O182="sníž. přenesená",K182,0)</f>
        <v>0</v>
      </c>
      <c r="BI182" s="113">
        <f>IF(O182="nulová",K182,0)</f>
        <v>0</v>
      </c>
      <c r="BJ182" s="11" t="s">
        <v>36</v>
      </c>
      <c r="BK182" s="113">
        <f>ROUND(P182*H182,2)</f>
        <v>0</v>
      </c>
      <c r="BL182" s="11" t="s">
        <v>171</v>
      </c>
      <c r="BM182" s="11" t="s">
        <v>302</v>
      </c>
    </row>
    <row r="183" spans="2:65" s="1" customFormat="1" ht="27" x14ac:dyDescent="0.3">
      <c r="B183" s="22"/>
      <c r="D183" s="114" t="s">
        <v>94</v>
      </c>
      <c r="F183" s="115" t="s">
        <v>303</v>
      </c>
      <c r="M183" s="22"/>
      <c r="N183" s="116"/>
      <c r="O183" s="23"/>
      <c r="P183" s="23"/>
      <c r="Q183" s="23"/>
      <c r="R183" s="23"/>
      <c r="S183" s="23"/>
      <c r="T183" s="23"/>
      <c r="U183" s="23"/>
      <c r="V183" s="23"/>
      <c r="W183" s="23"/>
      <c r="X183" s="36"/>
      <c r="AT183" s="11" t="s">
        <v>94</v>
      </c>
      <c r="AU183" s="11" t="s">
        <v>38</v>
      </c>
    </row>
    <row r="184" spans="2:65" s="7" customFormat="1" x14ac:dyDescent="0.3">
      <c r="B184" s="127"/>
      <c r="D184" s="114" t="s">
        <v>103</v>
      </c>
      <c r="E184" s="128" t="s">
        <v>1</v>
      </c>
      <c r="F184" s="129" t="s">
        <v>304</v>
      </c>
      <c r="H184" s="130">
        <v>4.4009999999999998</v>
      </c>
      <c r="M184" s="127"/>
      <c r="N184" s="131"/>
      <c r="O184" s="132"/>
      <c r="P184" s="132"/>
      <c r="Q184" s="132"/>
      <c r="R184" s="132"/>
      <c r="S184" s="132"/>
      <c r="T184" s="132"/>
      <c r="U184" s="132"/>
      <c r="V184" s="132"/>
      <c r="W184" s="132"/>
      <c r="X184" s="133"/>
      <c r="AT184" s="128" t="s">
        <v>103</v>
      </c>
      <c r="AU184" s="128" t="s">
        <v>38</v>
      </c>
      <c r="AV184" s="7" t="s">
        <v>38</v>
      </c>
      <c r="AW184" s="7" t="s">
        <v>3</v>
      </c>
      <c r="AX184" s="7" t="s">
        <v>36</v>
      </c>
      <c r="AY184" s="128" t="s">
        <v>84</v>
      </c>
    </row>
    <row r="185" spans="2:65" s="1" customFormat="1" ht="16.5" customHeight="1" x14ac:dyDescent="0.3">
      <c r="B185" s="102"/>
      <c r="C185" s="103" t="s">
        <v>305</v>
      </c>
      <c r="D185" s="103" t="s">
        <v>87</v>
      </c>
      <c r="E185" s="104" t="s">
        <v>306</v>
      </c>
      <c r="F185" s="105" t="s">
        <v>307</v>
      </c>
      <c r="G185" s="106" t="s">
        <v>190</v>
      </c>
      <c r="H185" s="107">
        <v>4.4009999999999998</v>
      </c>
      <c r="I185" s="108">
        <v>0</v>
      </c>
      <c r="J185" s="325"/>
      <c r="K185" s="108">
        <f>ROUND(P185*H185,2)</f>
        <v>0</v>
      </c>
      <c r="L185" s="105" t="s">
        <v>91</v>
      </c>
      <c r="M185" s="22"/>
      <c r="N185" s="109" t="s">
        <v>1</v>
      </c>
      <c r="O185" s="110" t="s">
        <v>24</v>
      </c>
      <c r="P185" s="54">
        <f>I185+J185</f>
        <v>0</v>
      </c>
      <c r="Q185" s="54">
        <f>ROUND(I185*H185,2)</f>
        <v>0</v>
      </c>
      <c r="R185" s="54">
        <f>ROUND(J185*H185,2)</f>
        <v>0</v>
      </c>
      <c r="S185" s="111">
        <v>0.77200000000000002</v>
      </c>
      <c r="T185" s="111">
        <f>S185*H185</f>
        <v>3.3975719999999998</v>
      </c>
      <c r="U185" s="111">
        <v>0</v>
      </c>
      <c r="V185" s="111">
        <f>U185*H185</f>
        <v>0</v>
      </c>
      <c r="W185" s="111">
        <v>0</v>
      </c>
      <c r="X185" s="112">
        <f>W185*H185</f>
        <v>0</v>
      </c>
      <c r="AR185" s="11" t="s">
        <v>171</v>
      </c>
      <c r="AT185" s="11" t="s">
        <v>87</v>
      </c>
      <c r="AU185" s="11" t="s">
        <v>38</v>
      </c>
      <c r="AY185" s="11" t="s">
        <v>84</v>
      </c>
      <c r="BE185" s="113">
        <f>IF(O185="základní",K185,0)</f>
        <v>0</v>
      </c>
      <c r="BF185" s="113">
        <f>IF(O185="snížená",K185,0)</f>
        <v>0</v>
      </c>
      <c r="BG185" s="113">
        <f>IF(O185="zákl. přenesená",K185,0)</f>
        <v>0</v>
      </c>
      <c r="BH185" s="113">
        <f>IF(O185="sníž. přenesená",K185,0)</f>
        <v>0</v>
      </c>
      <c r="BI185" s="113">
        <f>IF(O185="nulová",K185,0)</f>
        <v>0</v>
      </c>
      <c r="BJ185" s="11" t="s">
        <v>36</v>
      </c>
      <c r="BK185" s="113">
        <f>ROUND(P185*H185,2)</f>
        <v>0</v>
      </c>
      <c r="BL185" s="11" t="s">
        <v>171</v>
      </c>
      <c r="BM185" s="11" t="s">
        <v>308</v>
      </c>
    </row>
    <row r="186" spans="2:65" s="1" customFormat="1" x14ac:dyDescent="0.3">
      <c r="B186" s="22"/>
      <c r="D186" s="114" t="s">
        <v>94</v>
      </c>
      <c r="F186" s="115" t="s">
        <v>309</v>
      </c>
      <c r="M186" s="22"/>
      <c r="N186" s="116"/>
      <c r="O186" s="23"/>
      <c r="P186" s="23"/>
      <c r="Q186" s="23"/>
      <c r="R186" s="23"/>
      <c r="S186" s="23"/>
      <c r="T186" s="23"/>
      <c r="U186" s="23"/>
      <c r="V186" s="23"/>
      <c r="W186" s="23"/>
      <c r="X186" s="36"/>
      <c r="AT186" s="11" t="s">
        <v>94</v>
      </c>
      <c r="AU186" s="11" t="s">
        <v>38</v>
      </c>
    </row>
    <row r="187" spans="2:65" s="1" customFormat="1" ht="54" x14ac:dyDescent="0.3">
      <c r="B187" s="22"/>
      <c r="D187" s="114" t="s">
        <v>163</v>
      </c>
      <c r="F187" s="126" t="s">
        <v>310</v>
      </c>
      <c r="M187" s="22"/>
      <c r="N187" s="116"/>
      <c r="O187" s="23"/>
      <c r="P187" s="23"/>
      <c r="Q187" s="23"/>
      <c r="R187" s="23"/>
      <c r="S187" s="23"/>
      <c r="T187" s="23"/>
      <c r="U187" s="23"/>
      <c r="V187" s="23"/>
      <c r="W187" s="23"/>
      <c r="X187" s="36"/>
      <c r="AT187" s="11" t="s">
        <v>163</v>
      </c>
      <c r="AU187" s="11" t="s">
        <v>38</v>
      </c>
    </row>
    <row r="188" spans="2:65" s="1" customFormat="1" ht="16.5" customHeight="1" x14ac:dyDescent="0.3">
      <c r="B188" s="102"/>
      <c r="C188" s="103" t="s">
        <v>311</v>
      </c>
      <c r="D188" s="103" t="s">
        <v>87</v>
      </c>
      <c r="E188" s="104" t="s">
        <v>312</v>
      </c>
      <c r="F188" s="105" t="s">
        <v>313</v>
      </c>
      <c r="G188" s="106" t="s">
        <v>190</v>
      </c>
      <c r="H188" s="107">
        <v>70.415999999999997</v>
      </c>
      <c r="I188" s="108">
        <v>0</v>
      </c>
      <c r="J188" s="325"/>
      <c r="K188" s="108">
        <f>ROUND(P188*H188,2)</f>
        <v>0</v>
      </c>
      <c r="L188" s="105" t="s">
        <v>130</v>
      </c>
      <c r="M188" s="22"/>
      <c r="N188" s="109" t="s">
        <v>1</v>
      </c>
      <c r="O188" s="110" t="s">
        <v>24</v>
      </c>
      <c r="P188" s="54">
        <f>I188+J188</f>
        <v>0</v>
      </c>
      <c r="Q188" s="54">
        <f>ROUND(I188*H188,2)</f>
        <v>0</v>
      </c>
      <c r="R188" s="54">
        <f>ROUND(J188*H188,2)</f>
        <v>0</v>
      </c>
      <c r="S188" s="111">
        <v>8.0000000000000002E-3</v>
      </c>
      <c r="T188" s="111">
        <f>S188*H188</f>
        <v>0.56332799999999994</v>
      </c>
      <c r="U188" s="111">
        <v>0</v>
      </c>
      <c r="V188" s="111">
        <f>U188*H188</f>
        <v>0</v>
      </c>
      <c r="W188" s="111">
        <v>0</v>
      </c>
      <c r="X188" s="112">
        <f>W188*H188</f>
        <v>0</v>
      </c>
      <c r="AR188" s="11" t="s">
        <v>171</v>
      </c>
      <c r="AT188" s="11" t="s">
        <v>87</v>
      </c>
      <c r="AU188" s="11" t="s">
        <v>38</v>
      </c>
      <c r="AY188" s="11" t="s">
        <v>84</v>
      </c>
      <c r="BE188" s="113">
        <f>IF(O188="základní",K188,0)</f>
        <v>0</v>
      </c>
      <c r="BF188" s="113">
        <f>IF(O188="snížená",K188,0)</f>
        <v>0</v>
      </c>
      <c r="BG188" s="113">
        <f>IF(O188="zákl. přenesená",K188,0)</f>
        <v>0</v>
      </c>
      <c r="BH188" s="113">
        <f>IF(O188="sníž. přenesená",K188,0)</f>
        <v>0</v>
      </c>
      <c r="BI188" s="113">
        <f>IF(O188="nulová",K188,0)</f>
        <v>0</v>
      </c>
      <c r="BJ188" s="11" t="s">
        <v>36</v>
      </c>
      <c r="BK188" s="113">
        <f>ROUND(P188*H188,2)</f>
        <v>0</v>
      </c>
      <c r="BL188" s="11" t="s">
        <v>171</v>
      </c>
      <c r="BM188" s="11" t="s">
        <v>314</v>
      </c>
    </row>
    <row r="189" spans="2:65" s="1" customFormat="1" ht="27" x14ac:dyDescent="0.3">
      <c r="B189" s="22"/>
      <c r="D189" s="114" t="s">
        <v>94</v>
      </c>
      <c r="F189" s="115" t="s">
        <v>315</v>
      </c>
      <c r="M189" s="22"/>
      <c r="N189" s="116"/>
      <c r="O189" s="23"/>
      <c r="P189" s="23"/>
      <c r="Q189" s="23"/>
      <c r="R189" s="23"/>
      <c r="S189" s="23"/>
      <c r="T189" s="23"/>
      <c r="U189" s="23"/>
      <c r="V189" s="23"/>
      <c r="W189" s="23"/>
      <c r="X189" s="36"/>
      <c r="AT189" s="11" t="s">
        <v>94</v>
      </c>
      <c r="AU189" s="11" t="s">
        <v>38</v>
      </c>
    </row>
    <row r="190" spans="2:65" s="1" customFormat="1" ht="54" x14ac:dyDescent="0.3">
      <c r="B190" s="22"/>
      <c r="D190" s="114" t="s">
        <v>163</v>
      </c>
      <c r="F190" s="126" t="s">
        <v>310</v>
      </c>
      <c r="M190" s="22"/>
      <c r="N190" s="116"/>
      <c r="O190" s="23"/>
      <c r="P190" s="23"/>
      <c r="Q190" s="23"/>
      <c r="R190" s="23"/>
      <c r="S190" s="23"/>
      <c r="T190" s="23"/>
      <c r="U190" s="23"/>
      <c r="V190" s="23"/>
      <c r="W190" s="23"/>
      <c r="X190" s="36"/>
      <c r="AT190" s="11" t="s">
        <v>163</v>
      </c>
      <c r="AU190" s="11" t="s">
        <v>38</v>
      </c>
    </row>
    <row r="191" spans="2:65" s="7" customFormat="1" x14ac:dyDescent="0.3">
      <c r="B191" s="127"/>
      <c r="D191" s="114" t="s">
        <v>103</v>
      </c>
      <c r="E191" s="128" t="s">
        <v>1</v>
      </c>
      <c r="F191" s="129" t="s">
        <v>316</v>
      </c>
      <c r="H191" s="130">
        <v>70.415999999999997</v>
      </c>
      <c r="M191" s="127"/>
      <c r="N191" s="131"/>
      <c r="O191" s="132"/>
      <c r="P191" s="132"/>
      <c r="Q191" s="132"/>
      <c r="R191" s="132"/>
      <c r="S191" s="132"/>
      <c r="T191" s="132"/>
      <c r="U191" s="132"/>
      <c r="V191" s="132"/>
      <c r="W191" s="132"/>
      <c r="X191" s="133"/>
      <c r="AT191" s="128" t="s">
        <v>103</v>
      </c>
      <c r="AU191" s="128" t="s">
        <v>38</v>
      </c>
      <c r="AV191" s="7" t="s">
        <v>38</v>
      </c>
      <c r="AW191" s="7" t="s">
        <v>3</v>
      </c>
      <c r="AX191" s="7" t="s">
        <v>36</v>
      </c>
      <c r="AY191" s="128" t="s">
        <v>84</v>
      </c>
    </row>
    <row r="192" spans="2:65" s="6" customFormat="1" ht="37.35" customHeight="1" x14ac:dyDescent="0.35">
      <c r="B192" s="89"/>
      <c r="D192" s="90" t="s">
        <v>34</v>
      </c>
      <c r="E192" s="91" t="s">
        <v>317</v>
      </c>
      <c r="F192" s="91" t="s">
        <v>318</v>
      </c>
      <c r="K192" s="92">
        <f>BK192</f>
        <v>0</v>
      </c>
      <c r="M192" s="89"/>
      <c r="N192" s="93"/>
      <c r="O192" s="94"/>
      <c r="P192" s="94"/>
      <c r="Q192" s="95">
        <f>Q193</f>
        <v>0</v>
      </c>
      <c r="R192" s="95">
        <f>R193</f>
        <v>0</v>
      </c>
      <c r="S192" s="94"/>
      <c r="T192" s="96">
        <f>T193</f>
        <v>0</v>
      </c>
      <c r="U192" s="94"/>
      <c r="V192" s="96">
        <f>V193</f>
        <v>0</v>
      </c>
      <c r="W192" s="94"/>
      <c r="X192" s="97">
        <f>X193</f>
        <v>0</v>
      </c>
      <c r="AR192" s="90" t="s">
        <v>114</v>
      </c>
      <c r="AT192" s="98" t="s">
        <v>34</v>
      </c>
      <c r="AU192" s="98" t="s">
        <v>35</v>
      </c>
      <c r="AY192" s="90" t="s">
        <v>84</v>
      </c>
      <c r="BK192" s="99">
        <f>BK193</f>
        <v>0</v>
      </c>
    </row>
    <row r="193" spans="2:65" s="6" customFormat="1" ht="19.899999999999999" customHeight="1" x14ac:dyDescent="0.3">
      <c r="B193" s="89"/>
      <c r="D193" s="90" t="s">
        <v>34</v>
      </c>
      <c r="E193" s="100" t="s">
        <v>319</v>
      </c>
      <c r="F193" s="100" t="s">
        <v>320</v>
      </c>
      <c r="K193" s="101">
        <f>BK193</f>
        <v>0</v>
      </c>
      <c r="M193" s="89"/>
      <c r="N193" s="93"/>
      <c r="O193" s="94"/>
      <c r="P193" s="94"/>
      <c r="Q193" s="95">
        <f>SUM(Q194:Q195)</f>
        <v>0</v>
      </c>
      <c r="R193" s="95">
        <f>SUM(R194:R195)</f>
        <v>0</v>
      </c>
      <c r="S193" s="94"/>
      <c r="T193" s="96">
        <f>SUM(T194:T195)</f>
        <v>0</v>
      </c>
      <c r="U193" s="94"/>
      <c r="V193" s="96">
        <f>SUM(V194:V195)</f>
        <v>0</v>
      </c>
      <c r="W193" s="94"/>
      <c r="X193" s="97">
        <f>SUM(X194:X195)</f>
        <v>0</v>
      </c>
      <c r="AR193" s="90" t="s">
        <v>114</v>
      </c>
      <c r="AT193" s="98" t="s">
        <v>34</v>
      </c>
      <c r="AU193" s="98" t="s">
        <v>36</v>
      </c>
      <c r="AY193" s="90" t="s">
        <v>84</v>
      </c>
      <c r="BK193" s="99">
        <f>SUM(BK194:BK195)</f>
        <v>0</v>
      </c>
    </row>
    <row r="194" spans="2:65" s="1" customFormat="1" ht="16.5" customHeight="1" x14ac:dyDescent="0.3">
      <c r="B194" s="102"/>
      <c r="C194" s="103" t="s">
        <v>321</v>
      </c>
      <c r="D194" s="103" t="s">
        <v>87</v>
      </c>
      <c r="E194" s="104" t="s">
        <v>322</v>
      </c>
      <c r="F194" s="105" t="s">
        <v>323</v>
      </c>
      <c r="G194" s="106" t="s">
        <v>324</v>
      </c>
      <c r="H194" s="107">
        <v>1</v>
      </c>
      <c r="I194" s="108">
        <v>0</v>
      </c>
      <c r="J194" s="325"/>
      <c r="K194" s="108">
        <f>ROUND(P194*H194,2)</f>
        <v>0</v>
      </c>
      <c r="L194" s="105" t="s">
        <v>91</v>
      </c>
      <c r="M194" s="22"/>
      <c r="N194" s="109" t="s">
        <v>1</v>
      </c>
      <c r="O194" s="110" t="s">
        <v>24</v>
      </c>
      <c r="P194" s="54">
        <f>I194+J194</f>
        <v>0</v>
      </c>
      <c r="Q194" s="54">
        <f>ROUND(I194*H194,2)</f>
        <v>0</v>
      </c>
      <c r="R194" s="54">
        <f>ROUND(J194*H194,2)</f>
        <v>0</v>
      </c>
      <c r="S194" s="111">
        <v>0</v>
      </c>
      <c r="T194" s="111">
        <f>S194*H194</f>
        <v>0</v>
      </c>
      <c r="U194" s="111">
        <v>0</v>
      </c>
      <c r="V194" s="111">
        <f>U194*H194</f>
        <v>0</v>
      </c>
      <c r="W194" s="111">
        <v>0</v>
      </c>
      <c r="X194" s="112">
        <f>W194*H194</f>
        <v>0</v>
      </c>
      <c r="AR194" s="11" t="s">
        <v>325</v>
      </c>
      <c r="AT194" s="11" t="s">
        <v>87</v>
      </c>
      <c r="AU194" s="11" t="s">
        <v>38</v>
      </c>
      <c r="AY194" s="11" t="s">
        <v>84</v>
      </c>
      <c r="BE194" s="113">
        <f>IF(O194="základní",K194,0)</f>
        <v>0</v>
      </c>
      <c r="BF194" s="113">
        <f>IF(O194="snížená",K194,0)</f>
        <v>0</v>
      </c>
      <c r="BG194" s="113">
        <f>IF(O194="zákl. přenesená",K194,0)</f>
        <v>0</v>
      </c>
      <c r="BH194" s="113">
        <f>IF(O194="sníž. přenesená",K194,0)</f>
        <v>0</v>
      </c>
      <c r="BI194" s="113">
        <f>IF(O194="nulová",K194,0)</f>
        <v>0</v>
      </c>
      <c r="BJ194" s="11" t="s">
        <v>36</v>
      </c>
      <c r="BK194" s="113">
        <f>ROUND(P194*H194,2)</f>
        <v>0</v>
      </c>
      <c r="BL194" s="11" t="s">
        <v>325</v>
      </c>
      <c r="BM194" s="11" t="s">
        <v>326</v>
      </c>
    </row>
    <row r="195" spans="2:65" s="1" customFormat="1" x14ac:dyDescent="0.3">
      <c r="B195" s="22"/>
      <c r="D195" s="114" t="s">
        <v>94</v>
      </c>
      <c r="F195" s="115" t="s">
        <v>327</v>
      </c>
      <c r="M195" s="22"/>
      <c r="N195" s="134"/>
      <c r="O195" s="135"/>
      <c r="P195" s="135"/>
      <c r="Q195" s="135"/>
      <c r="R195" s="135"/>
      <c r="S195" s="135"/>
      <c r="T195" s="135"/>
      <c r="U195" s="135"/>
      <c r="V195" s="135"/>
      <c r="W195" s="135"/>
      <c r="X195" s="136"/>
      <c r="AT195" s="11" t="s">
        <v>94</v>
      </c>
      <c r="AU195" s="11" t="s">
        <v>38</v>
      </c>
    </row>
    <row r="196" spans="2:65" s="1" customFormat="1" ht="6.95" customHeight="1" x14ac:dyDescent="0.3">
      <c r="B196" s="27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2"/>
    </row>
  </sheetData>
  <autoFilter ref="C84:L195"/>
  <mergeCells count="10">
    <mergeCell ref="J53:J54"/>
    <mergeCell ref="E75:H75"/>
    <mergeCell ref="E77:H77"/>
    <mergeCell ref="G1:H1"/>
    <mergeCell ref="M2:Z2"/>
    <mergeCell ref="E7:H7"/>
    <mergeCell ref="E9:H9"/>
    <mergeCell ref="E24:H24"/>
    <mergeCell ref="E47:H47"/>
    <mergeCell ref="E49:H49"/>
  </mergeCells>
  <hyperlinks>
    <hyperlink ref="F1:G1" location="C2" display="1) Krycí list soupisu"/>
    <hyperlink ref="G1:H1" location="C56" display="2) Rekapitulace"/>
    <hyperlink ref="J1" location="C84" display="3) Soupis prací"/>
    <hyperlink ref="L1:V1" location="'Rekapitulace stavby'!C2" display="Rekapitulace stavby"/>
  </hyperlinks>
  <pageMargins left="0.58333330000000005" right="0.58333330000000005" top="0.58333330000000005" bottom="0.58333330000000005" header="0" footer="0"/>
  <pageSetup paperSize="9" scale="87" fitToHeight="100" orientation="landscape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14</vt:i4>
      </vt:variant>
    </vt:vector>
  </HeadingPairs>
  <TitlesOfParts>
    <vt:vector size="18" baseType="lpstr">
      <vt:lpstr>Kryci list</vt:lpstr>
      <vt:lpstr>Rekapitulace</vt:lpstr>
      <vt:lpstr>Zakazka</vt:lpstr>
      <vt:lpstr>18075-VO </vt:lpstr>
      <vt:lpstr>__CENA__</vt:lpstr>
      <vt:lpstr>__MAIN__</vt:lpstr>
      <vt:lpstr>Rekapitulace!__MAIN2__</vt:lpstr>
      <vt:lpstr>__MAIN3__</vt:lpstr>
      <vt:lpstr>__SAZBA__</vt:lpstr>
      <vt:lpstr>__TE0__</vt:lpstr>
      <vt:lpstr>__TE1__</vt:lpstr>
      <vt:lpstr>__TE2__</vt:lpstr>
      <vt:lpstr>'18075-VO '!Názvy_tisku</vt:lpstr>
      <vt:lpstr>Zakazka!Názvy_tisku</vt:lpstr>
      <vt:lpstr>'18075-VO '!Oblast_tisku</vt:lpstr>
      <vt:lpstr>'Kryci list'!Oblast_tisku</vt:lpstr>
      <vt:lpstr>Rekapitulace!Oblast_tisku</vt:lpstr>
      <vt:lpstr>Zakazka!Oblast_tisku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IVAN-I7\Ivan</dc:creator>
  <cp:lastModifiedBy>obec Otvice</cp:lastModifiedBy>
  <cp:lastPrinted>2021-01-05T07:21:02Z</cp:lastPrinted>
  <dcterms:created xsi:type="dcterms:W3CDTF">2018-08-09T20:10:08Z</dcterms:created>
  <dcterms:modified xsi:type="dcterms:W3CDTF">2021-01-13T14:19:52Z</dcterms:modified>
</cp:coreProperties>
</file>